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QUOTATIONS\"/>
    </mc:Choice>
  </mc:AlternateContent>
  <workbookProtection workbookAlgorithmName="SHA-512" workbookHashValue="qFy7fKAKl1IbwlwjP/wzJ3ciFwytnb+NmksjE0C7tn6E0dxOlrvCAfc5N0wBIeO0vHmtJbsyIIAZPRsdMBZbFQ==" workbookSaltValue="IbqsVg4i7oX6J20I+9iCNw==" workbookSpinCount="100000" lockStructure="1"/>
  <bookViews>
    <workbookView xWindow="0" yWindow="0" windowWidth="12885" windowHeight="12225" firstSheet="5" activeTab="15"/>
  </bookViews>
  <sheets>
    <sheet name="Adders" sheetId="78" state="hidden" r:id="rId1"/>
    <sheet name="Arches" sheetId="76" r:id="rId2"/>
    <sheet name="Carlisle" sheetId="10" r:id="rId3"/>
    <sheet name="DP25" sheetId="12" r:id="rId4"/>
    <sheet name="DR25" sheetId="13" r:id="rId5"/>
    <sheet name="Horizon II LED" sheetId="14" r:id="rId6"/>
    <sheet name="Mega" sheetId="15" r:id="rId7"/>
    <sheet name="Nata" sheetId="59" r:id="rId8"/>
    <sheet name="Orbit II LED" sheetId="16" r:id="rId9"/>
    <sheet name="Planar LED" sheetId="17" r:id="rId10"/>
    <sheet name="Rail 1" sheetId="71" r:id="rId11"/>
    <sheet name="Rail 2" sheetId="72" r:id="rId12"/>
    <sheet name="Rail 4" sheetId="73" r:id="rId13"/>
    <sheet name="Rail 6" sheetId="74" r:id="rId14"/>
    <sheet name="Perimeter" sheetId="77" r:id="rId15"/>
    <sheet name="Scene" sheetId="61" r:id="rId16"/>
    <sheet name="SecureSeal LED" sheetId="52" r:id="rId17"/>
    <sheet name="Transform" sheetId="63" r:id="rId18"/>
    <sheet name="Stail" sheetId="75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61" l="1"/>
  <c r="E6" i="61"/>
  <c r="E36" i="61"/>
  <c r="E33" i="61"/>
  <c r="E17" i="52" l="1"/>
  <c r="E13" i="52"/>
  <c r="E9" i="52"/>
  <c r="E6" i="52"/>
  <c r="D7" i="77" l="1"/>
  <c r="E7" i="77"/>
  <c r="E9" i="17"/>
  <c r="E6" i="17"/>
  <c r="E9" i="16"/>
  <c r="E6" i="16"/>
  <c r="E35" i="15"/>
  <c r="E32" i="15"/>
  <c r="E29" i="15"/>
  <c r="E11" i="15"/>
  <c r="E8" i="15"/>
  <c r="E6" i="15"/>
  <c r="E38" i="14"/>
  <c r="E35" i="14"/>
  <c r="E32" i="14"/>
  <c r="E12" i="14"/>
  <c r="E9" i="14"/>
  <c r="E6" i="14"/>
  <c r="E10" i="13"/>
  <c r="E7" i="13"/>
  <c r="E5" i="13"/>
  <c r="E9" i="12"/>
  <c r="E7" i="12"/>
  <c r="E5" i="12"/>
  <c r="E35" i="76"/>
  <c r="E29" i="76"/>
  <c r="E32" i="76"/>
  <c r="E11" i="76"/>
  <c r="E8" i="76"/>
  <c r="E6" i="76"/>
  <c r="D47" i="75"/>
  <c r="D46" i="75"/>
  <c r="D45" i="75"/>
  <c r="D44" i="75"/>
  <c r="D43" i="75"/>
  <c r="D42" i="75"/>
  <c r="D41" i="75"/>
  <c r="D38" i="75"/>
  <c r="D37" i="75"/>
  <c r="D33" i="75"/>
  <c r="D32" i="75"/>
  <c r="D22" i="75"/>
  <c r="D21" i="75"/>
  <c r="D20" i="75"/>
  <c r="D19" i="75"/>
  <c r="D18" i="75"/>
  <c r="D17" i="75"/>
  <c r="D16" i="75"/>
  <c r="D13" i="75"/>
  <c r="D12" i="75"/>
  <c r="D8" i="75"/>
  <c r="D7" i="75"/>
  <c r="D13" i="63"/>
  <c r="D12" i="63"/>
  <c r="D11" i="63"/>
  <c r="D10" i="63"/>
  <c r="D7" i="63"/>
  <c r="D6" i="63"/>
  <c r="D35" i="52"/>
  <c r="D34" i="52"/>
  <c r="D33" i="52"/>
  <c r="D31" i="52"/>
  <c r="D30" i="52"/>
  <c r="D28" i="52"/>
  <c r="D27" i="52"/>
  <c r="D26" i="52"/>
  <c r="D25" i="52"/>
  <c r="D24" i="52"/>
  <c r="D23" i="52"/>
  <c r="D14" i="52"/>
  <c r="D10" i="52"/>
  <c r="D8" i="52"/>
  <c r="D19" i="52"/>
  <c r="D15" i="52"/>
  <c r="D11" i="52"/>
  <c r="D7" i="52"/>
  <c r="D50" i="61"/>
  <c r="D49" i="61"/>
  <c r="D46" i="61"/>
  <c r="D45" i="61"/>
  <c r="D44" i="61"/>
  <c r="D43" i="61"/>
  <c r="D42" i="61"/>
  <c r="D41" i="61"/>
  <c r="D40" i="61"/>
  <c r="D18" i="61"/>
  <c r="D17" i="61"/>
  <c r="D24" i="61"/>
  <c r="D23" i="61"/>
  <c r="D21" i="61"/>
  <c r="D20" i="61"/>
  <c r="D19" i="61"/>
  <c r="D16" i="61"/>
  <c r="D15" i="61"/>
  <c r="D11" i="61"/>
  <c r="D7" i="61"/>
  <c r="D20" i="77"/>
  <c r="D19" i="77"/>
  <c r="D18" i="77"/>
  <c r="D17" i="77"/>
  <c r="D16" i="77"/>
  <c r="D15" i="77"/>
  <c r="D14" i="77"/>
  <c r="D13" i="77"/>
  <c r="D12" i="77"/>
  <c r="D27" i="74"/>
  <c r="D26" i="74"/>
  <c r="D25" i="74"/>
  <c r="D24" i="74"/>
  <c r="D23" i="74"/>
  <c r="D22" i="74"/>
  <c r="D21" i="74"/>
  <c r="D20" i="74"/>
  <c r="D14" i="74"/>
  <c r="D10" i="74"/>
  <c r="D16" i="74"/>
  <c r="D12" i="74"/>
  <c r="D8" i="74"/>
  <c r="D7" i="74"/>
  <c r="D97" i="73"/>
  <c r="D96" i="73"/>
  <c r="D94" i="73"/>
  <c r="D93" i="73"/>
  <c r="D92" i="73"/>
  <c r="D91" i="73"/>
  <c r="D90" i="73"/>
  <c r="D89" i="73"/>
  <c r="D88" i="73"/>
  <c r="D82" i="73"/>
  <c r="D78" i="73"/>
  <c r="D84" i="73"/>
  <c r="D80" i="73"/>
  <c r="D76" i="73"/>
  <c r="D75" i="73"/>
  <c r="D62" i="73"/>
  <c r="D61" i="73"/>
  <c r="D60" i="73"/>
  <c r="D59" i="73"/>
  <c r="D58" i="73"/>
  <c r="D57" i="73"/>
  <c r="D56" i="73"/>
  <c r="D55" i="73"/>
  <c r="D54" i="73"/>
  <c r="D45" i="73"/>
  <c r="D41" i="73"/>
  <c r="D40" i="73"/>
  <c r="D28" i="73"/>
  <c r="D27" i="73"/>
  <c r="D25" i="73"/>
  <c r="D24" i="73"/>
  <c r="D23" i="73"/>
  <c r="D22" i="73"/>
  <c r="D21" i="73"/>
  <c r="D20" i="73"/>
  <c r="D14" i="73"/>
  <c r="D10" i="73"/>
  <c r="D16" i="73"/>
  <c r="D8" i="73"/>
  <c r="D12" i="73"/>
  <c r="D7" i="73"/>
  <c r="D61" i="72"/>
  <c r="D60" i="72"/>
  <c r="D59" i="72"/>
  <c r="D58" i="72"/>
  <c r="D57" i="72"/>
  <c r="D56" i="72"/>
  <c r="D55" i="72"/>
  <c r="D54" i="72"/>
  <c r="D53" i="72"/>
  <c r="C30" i="78"/>
  <c r="D50" i="73" s="1"/>
  <c r="C29" i="78"/>
  <c r="D20" i="52" s="1"/>
  <c r="C28" i="78"/>
  <c r="D41" i="72" s="1"/>
  <c r="D44" i="72"/>
  <c r="D40" i="72"/>
  <c r="D39" i="72"/>
  <c r="D27" i="72"/>
  <c r="D26" i="72"/>
  <c r="D25" i="72"/>
  <c r="D24" i="72"/>
  <c r="D23" i="72"/>
  <c r="D22" i="72"/>
  <c r="D21" i="72"/>
  <c r="D20" i="72"/>
  <c r="D14" i="72"/>
  <c r="D10" i="72"/>
  <c r="D16" i="72"/>
  <c r="D12" i="72"/>
  <c r="D8" i="72"/>
  <c r="D7" i="72"/>
  <c r="D26" i="71"/>
  <c r="D25" i="71"/>
  <c r="D24" i="71"/>
  <c r="D23" i="71"/>
  <c r="D22" i="71"/>
  <c r="D21" i="71"/>
  <c r="D20" i="71"/>
  <c r="D19" i="71"/>
  <c r="D14" i="71"/>
  <c r="D10" i="71"/>
  <c r="D16" i="71"/>
  <c r="D12" i="71"/>
  <c r="D8" i="71"/>
  <c r="D7" i="71"/>
  <c r="D20" i="17"/>
  <c r="D19" i="17"/>
  <c r="D18" i="17"/>
  <c r="D17" i="17"/>
  <c r="D16" i="17"/>
  <c r="D15" i="17"/>
  <c r="D14" i="17"/>
  <c r="D11" i="17"/>
  <c r="D8" i="17"/>
  <c r="D7" i="17"/>
  <c r="D20" i="16"/>
  <c r="D19" i="16"/>
  <c r="D18" i="16"/>
  <c r="D17" i="16"/>
  <c r="D16" i="16"/>
  <c r="D15" i="16"/>
  <c r="D14" i="16"/>
  <c r="D11" i="16"/>
  <c r="D8" i="16"/>
  <c r="D7" i="16"/>
  <c r="D16" i="52" l="1"/>
  <c r="D8" i="63"/>
  <c r="D42" i="73"/>
  <c r="D34" i="75"/>
  <c r="D49" i="72"/>
  <c r="D45" i="72"/>
  <c r="D12" i="52"/>
  <c r="D46" i="73"/>
  <c r="D9" i="75"/>
  <c r="D12" i="59"/>
  <c r="D8" i="59"/>
  <c r="D15" i="59"/>
  <c r="D14" i="59"/>
  <c r="D44" i="15"/>
  <c r="D43" i="15"/>
  <c r="D42" i="15"/>
  <c r="D41" i="15"/>
  <c r="D40" i="15"/>
  <c r="D31" i="15"/>
  <c r="D30" i="15"/>
  <c r="D19" i="15"/>
  <c r="D18" i="15"/>
  <c r="D17" i="15"/>
  <c r="D16" i="15"/>
  <c r="D9" i="15"/>
  <c r="D10" i="15"/>
  <c r="D7" i="15"/>
  <c r="D23" i="14"/>
  <c r="D22" i="14"/>
  <c r="D21" i="14"/>
  <c r="D20" i="14"/>
  <c r="D19" i="14"/>
  <c r="D18" i="14"/>
  <c r="D17" i="14"/>
  <c r="D11" i="14"/>
  <c r="D8" i="14"/>
  <c r="D7" i="14"/>
  <c r="D49" i="14"/>
  <c r="D48" i="14"/>
  <c r="D47" i="14"/>
  <c r="D46" i="14"/>
  <c r="D45" i="14"/>
  <c r="D44" i="14"/>
  <c r="D43" i="14"/>
  <c r="D37" i="14"/>
  <c r="D34" i="14"/>
  <c r="D33" i="14"/>
  <c r="D16" i="13"/>
  <c r="D15" i="13"/>
  <c r="D8" i="13"/>
  <c r="D12" i="13"/>
  <c r="D9" i="13"/>
  <c r="D6" i="13"/>
  <c r="D15" i="12"/>
  <c r="D14" i="12"/>
  <c r="D10" i="12"/>
  <c r="D8" i="12"/>
  <c r="D6" i="12"/>
  <c r="D20" i="10"/>
  <c r="D19" i="10"/>
  <c r="D18" i="10"/>
  <c r="D17" i="10"/>
  <c r="D16" i="10"/>
  <c r="D15" i="10"/>
  <c r="D12" i="10"/>
  <c r="D9" i="10"/>
  <c r="D13" i="10"/>
  <c r="D10" i="10"/>
  <c r="D7" i="10"/>
  <c r="D44" i="76"/>
  <c r="D43" i="76"/>
  <c r="D42" i="76"/>
  <c r="D41" i="76"/>
  <c r="D40" i="76"/>
  <c r="D31" i="76"/>
  <c r="C10" i="78"/>
  <c r="D14" i="14" s="1"/>
  <c r="C13" i="78"/>
  <c r="D37" i="76" s="1"/>
  <c r="C12" i="78"/>
  <c r="D34" i="76" s="1"/>
  <c r="C51" i="78"/>
  <c r="D33" i="76" s="1"/>
  <c r="D30" i="76"/>
  <c r="C52" i="78"/>
  <c r="D36" i="76" s="1"/>
  <c r="D17" i="76"/>
  <c r="D13" i="76"/>
  <c r="D10" i="76"/>
  <c r="D7" i="76"/>
  <c r="D19" i="76"/>
  <c r="D18" i="76"/>
  <c r="D16" i="76"/>
  <c r="C49" i="78"/>
  <c r="C48" i="78"/>
  <c r="D9" i="76"/>
  <c r="A49" i="78"/>
  <c r="A48" i="78"/>
  <c r="A47" i="78"/>
  <c r="A46" i="78"/>
  <c r="A10" i="78"/>
  <c r="A9" i="78"/>
  <c r="G59" i="78"/>
  <c r="G53" i="78"/>
  <c r="G58" i="78"/>
  <c r="C58" i="78" s="1"/>
  <c r="F27" i="78"/>
  <c r="G27" i="78" s="1"/>
  <c r="F26" i="78"/>
  <c r="G26" i="78" s="1"/>
  <c r="F25" i="78"/>
  <c r="G25" i="78" s="1"/>
  <c r="F24" i="78"/>
  <c r="G24" i="78" s="1"/>
  <c r="C6" i="78"/>
  <c r="C5" i="78"/>
  <c r="D11" i="59" s="1"/>
  <c r="F4" i="78"/>
  <c r="F6" i="78" s="1"/>
  <c r="G6" i="78" s="1"/>
  <c r="F35" i="78"/>
  <c r="G35" i="78" s="1"/>
  <c r="G43" i="78"/>
  <c r="G39" i="78"/>
  <c r="F42" i="78"/>
  <c r="G42" i="78" s="1"/>
  <c r="C42" i="78" s="1"/>
  <c r="D29" i="52" s="1"/>
  <c r="C16" i="78"/>
  <c r="C15" i="78"/>
  <c r="C14" i="78"/>
  <c r="D34" i="15" l="1"/>
  <c r="D83" i="73"/>
  <c r="D15" i="73"/>
  <c r="D15" i="71"/>
  <c r="D15" i="74"/>
  <c r="D15" i="72"/>
  <c r="D39" i="14"/>
  <c r="D47" i="72"/>
  <c r="D48" i="73"/>
  <c r="D32" i="52"/>
  <c r="D47" i="61"/>
  <c r="D40" i="14"/>
  <c r="D48" i="72"/>
  <c r="D49" i="73"/>
  <c r="D13" i="14"/>
  <c r="D33" i="15"/>
  <c r="D37" i="15"/>
  <c r="D36" i="15"/>
  <c r="D11" i="12"/>
  <c r="D13" i="61"/>
  <c r="D11" i="74"/>
  <c r="D11" i="72"/>
  <c r="D9" i="61"/>
  <c r="D11" i="71"/>
  <c r="D79" i="73"/>
  <c r="D11" i="73"/>
  <c r="D12" i="76"/>
  <c r="D11" i="75"/>
  <c r="D43" i="72"/>
  <c r="D10" i="16"/>
  <c r="D36" i="75"/>
  <c r="D18" i="52"/>
  <c r="D44" i="73"/>
  <c r="D10" i="17"/>
  <c r="D12" i="15"/>
  <c r="D7" i="59"/>
  <c r="F5" i="78"/>
  <c r="G5" i="78" s="1"/>
  <c r="D11" i="13"/>
  <c r="D36" i="14"/>
  <c r="G4" i="78"/>
  <c r="E13" i="13"/>
  <c r="E12" i="12"/>
  <c r="E38" i="76"/>
  <c r="E14" i="76"/>
  <c r="D36" i="61" l="1"/>
  <c r="D33" i="61"/>
  <c r="D10" i="61"/>
  <c r="D6" i="61"/>
  <c r="D5" i="63" l="1"/>
  <c r="E14" i="75" l="1"/>
  <c r="I11" i="74"/>
  <c r="I10" i="74"/>
  <c r="I9" i="74"/>
  <c r="D17" i="52"/>
  <c r="D13" i="52"/>
  <c r="D9" i="52"/>
  <c r="D6" i="52"/>
  <c r="E10" i="77" l="1"/>
  <c r="E95" i="73" l="1"/>
  <c r="E51" i="73" l="1"/>
  <c r="D51" i="73"/>
  <c r="I11" i="73"/>
  <c r="I10" i="73"/>
  <c r="I9" i="73"/>
  <c r="D17" i="73"/>
  <c r="I11" i="72"/>
  <c r="I10" i="72"/>
  <c r="I9" i="72"/>
  <c r="I10" i="71"/>
  <c r="I9" i="71"/>
  <c r="I8" i="71"/>
  <c r="E17" i="73" l="1"/>
  <c r="E12" i="17" l="1"/>
  <c r="D9" i="17"/>
  <c r="D6" i="17"/>
  <c r="E12" i="16"/>
  <c r="D12" i="17" l="1"/>
  <c r="D9" i="16"/>
  <c r="D6" i="16"/>
  <c r="D27" i="59"/>
  <c r="D24" i="59"/>
  <c r="D25" i="59"/>
  <c r="D26" i="59"/>
  <c r="D23" i="59"/>
  <c r="D12" i="16" l="1"/>
  <c r="E14" i="15" l="1"/>
  <c r="D11" i="15"/>
  <c r="D8" i="15"/>
  <c r="D6" i="15"/>
  <c r="E38" i="15"/>
  <c r="D14" i="15" l="1"/>
  <c r="D35" i="15"/>
  <c r="D32" i="15"/>
  <c r="D29" i="15"/>
  <c r="D38" i="15" l="1"/>
  <c r="D12" i="14"/>
  <c r="D9" i="14"/>
  <c r="D6" i="14"/>
  <c r="D10" i="13" l="1"/>
  <c r="D7" i="13"/>
  <c r="D5" i="13"/>
  <c r="D13" i="13" l="1"/>
  <c r="D9" i="12"/>
  <c r="D7" i="12"/>
  <c r="D5" i="12"/>
  <c r="D12" i="12" l="1"/>
  <c r="D11" i="10"/>
  <c r="D8" i="10"/>
  <c r="D6" i="10"/>
  <c r="D35" i="76" l="1"/>
  <c r="D32" i="76"/>
  <c r="D29" i="76"/>
  <c r="D11" i="76"/>
  <c r="D8" i="76"/>
  <c r="D6" i="76"/>
  <c r="D38" i="76" l="1"/>
  <c r="D14" i="76"/>
  <c r="E85" i="73" l="1"/>
  <c r="D85" i="73"/>
  <c r="D10" i="59"/>
  <c r="D9" i="59"/>
  <c r="D6" i="59"/>
  <c r="D5" i="59"/>
  <c r="E41" i="14" l="1"/>
  <c r="D38" i="14"/>
  <c r="D35" i="14"/>
  <c r="D32" i="14"/>
  <c r="D41" i="14" l="1"/>
  <c r="D15" i="14"/>
  <c r="E15" i="14"/>
  <c r="E39" i="75" l="1"/>
  <c r="D39" i="75" l="1"/>
  <c r="D17" i="74"/>
  <c r="E17" i="74"/>
  <c r="D14" i="75" l="1"/>
  <c r="D17" i="72"/>
  <c r="D50" i="72"/>
  <c r="E50" i="72"/>
  <c r="E17" i="72"/>
  <c r="D17" i="71"/>
  <c r="E17" i="71"/>
</calcChain>
</file>

<file path=xl/sharedStrings.xml><?xml version="1.0" encoding="utf-8"?>
<sst xmlns="http://schemas.openxmlformats.org/spreadsheetml/2006/main" count="1139" uniqueCount="354">
  <si>
    <t xml:space="preserve">Spec Sheet Adders </t>
  </si>
  <si>
    <t xml:space="preserve">Cost </t>
  </si>
  <si>
    <t xml:space="preserve">Anti-microbial Paint </t>
  </si>
  <si>
    <t>ea</t>
  </si>
  <si>
    <t xml:space="preserve">Custom Paint </t>
  </si>
  <si>
    <t xml:space="preserve">Daylight Sensor (LED) </t>
  </si>
  <si>
    <t xml:space="preserve">Daylight &amp; Occupancy Sensor </t>
  </si>
  <si>
    <t xml:space="preserve">EM circuit adder </t>
  </si>
  <si>
    <t xml:space="preserve">Emergency Battery Pack LED </t>
  </si>
  <si>
    <t xml:space="preserve">Metallic Paint </t>
  </si>
  <si>
    <t xml:space="preserve">Occupancy Sensor </t>
  </si>
  <si>
    <t xml:space="preserve">Up/Down Switching Circuit </t>
  </si>
  <si>
    <t>Qty 26-75</t>
  </si>
  <si>
    <t xml:space="preserve">Remote Driver Box </t>
  </si>
  <si>
    <t>Remote Surface Canopy</t>
  </si>
  <si>
    <t xml:space="preserve">Length </t>
  </si>
  <si>
    <t xml:space="preserve">Source </t>
  </si>
  <si>
    <t>MINIMUM ORDER IS $500</t>
  </si>
  <si>
    <t xml:space="preserve">Common Adders </t>
  </si>
  <si>
    <t xml:space="preserve">Colour Insert - 2' </t>
  </si>
  <si>
    <t xml:space="preserve">Colour Insert - 4' </t>
  </si>
  <si>
    <t xml:space="preserve">Colour Insert - 8' </t>
  </si>
  <si>
    <t>Graphic Insert - 2'</t>
  </si>
  <si>
    <t xml:space="preserve">Graphic Insert - 4' </t>
  </si>
  <si>
    <t xml:space="preserve">Graphic Insert - 8' </t>
  </si>
  <si>
    <t xml:space="preserve">Tunable White - 2' </t>
  </si>
  <si>
    <t xml:space="preserve">Tunable White - 4' </t>
  </si>
  <si>
    <t>Tunable White - 8'</t>
  </si>
  <si>
    <t xml:space="preserve">Tunable White - Scene </t>
  </si>
  <si>
    <t>Power Over Aircraft Cable - 48"</t>
  </si>
  <si>
    <t>Power Over Aircraft Cable - 60"</t>
  </si>
  <si>
    <t xml:space="preserve">Surge Protector </t>
  </si>
  <si>
    <t>MH-0952-00</t>
  </si>
  <si>
    <t xml:space="preserve">Custom Graphic - Scene </t>
  </si>
  <si>
    <t xml:space="preserve">Radio Interferance Filter </t>
  </si>
  <si>
    <t>MH-0101</t>
  </si>
  <si>
    <t xml:space="preserve">Aluminum Body </t>
  </si>
  <si>
    <t xml:space="preserve">Aluminum Body with RF </t>
  </si>
  <si>
    <t xml:space="preserve">Dali Driver </t>
  </si>
  <si>
    <t>BF-LED-UN-AOC-1A05-35-DA</t>
  </si>
  <si>
    <t xml:space="preserve">Part Numbers </t>
  </si>
  <si>
    <t xml:space="preserve">Price </t>
  </si>
  <si>
    <t>Code</t>
  </si>
  <si>
    <t>AL</t>
  </si>
  <si>
    <t>EM</t>
  </si>
  <si>
    <t>AR</t>
  </si>
  <si>
    <t>C</t>
  </si>
  <si>
    <t>AM</t>
  </si>
  <si>
    <t>RF</t>
  </si>
  <si>
    <t>B</t>
  </si>
  <si>
    <t>R</t>
  </si>
  <si>
    <t>D</t>
  </si>
  <si>
    <t>O</t>
  </si>
  <si>
    <t>CG</t>
  </si>
  <si>
    <t>DO</t>
  </si>
  <si>
    <t>D2</t>
  </si>
  <si>
    <t>P2</t>
  </si>
  <si>
    <t>P3</t>
  </si>
  <si>
    <t>RC</t>
  </si>
  <si>
    <t>TUN</t>
  </si>
  <si>
    <t xml:space="preserve">TUN </t>
  </si>
  <si>
    <t>UD</t>
  </si>
  <si>
    <t>SP</t>
  </si>
  <si>
    <t>-</t>
  </si>
  <si>
    <t>MH-C-FD-301</t>
  </si>
  <si>
    <t>MH-C-FS-305-RC</t>
  </si>
  <si>
    <t>MH-C-FS-205</t>
  </si>
  <si>
    <t>BF-LED-UN-FHS2-20-BN &amp; BF-LED-FHSBATL6-1.5L</t>
  </si>
  <si>
    <t>BF-LED-347-AOC-1A40-50-DO</t>
  </si>
  <si>
    <t>LM-LED-120-30L-1216-35K &amp; LM-LED-120-30L-1206-35K</t>
  </si>
  <si>
    <t>per fixture</t>
  </si>
  <si>
    <t>per order</t>
  </si>
  <si>
    <t>Carlisle TC4</t>
  </si>
  <si>
    <t>per driver</t>
  </si>
  <si>
    <t xml:space="preserve">Part# </t>
  </si>
  <si>
    <t>RAIL 4 LED RM4D</t>
  </si>
  <si>
    <t>NATAI/NATADI</t>
  </si>
  <si>
    <t>Scene SCE</t>
  </si>
  <si>
    <t xml:space="preserve">Surface, Wall, Pendant &amp; Recessed MTG </t>
  </si>
  <si>
    <t>(S, W, PA, PT, D, DF, T)</t>
  </si>
  <si>
    <t>Qty 2-25</t>
  </si>
  <si>
    <t>ea (4ft)</t>
  </si>
  <si>
    <t>RAIL 1 LED RML</t>
  </si>
  <si>
    <t>RAIL 2 LED RM2D</t>
  </si>
  <si>
    <t>RAIL 2 LED RM2DI</t>
  </si>
  <si>
    <t>RAIL 4 LED RM4DI</t>
  </si>
  <si>
    <t>DIRECT/INDIRECT</t>
  </si>
  <si>
    <t>STAIL RMEP6</t>
  </si>
  <si>
    <t xml:space="preserve">Pendant </t>
  </si>
  <si>
    <t>(PA, PT)</t>
  </si>
  <si>
    <t>STAIL RMEP8</t>
  </si>
  <si>
    <t>Arches A4P/A4S</t>
  </si>
  <si>
    <t xml:space="preserve">Surface and Pendant MTG </t>
  </si>
  <si>
    <t>(S, PA, PT, SS, PP)</t>
  </si>
  <si>
    <t>ARCHES A4PI</t>
  </si>
  <si>
    <t xml:space="preserve">Recessed MTG </t>
  </si>
  <si>
    <t>(D &amp; T)</t>
  </si>
  <si>
    <t>2X2</t>
  </si>
  <si>
    <t>1X4</t>
  </si>
  <si>
    <t>2X4</t>
  </si>
  <si>
    <t xml:space="preserve">DP25 </t>
  </si>
  <si>
    <t xml:space="preserve">DR25 </t>
  </si>
  <si>
    <t>Recessed T-bar Mounting (T)</t>
  </si>
  <si>
    <t>MEGA M4P/M4S</t>
  </si>
  <si>
    <t>(PA, PT, SS, PP, S)</t>
  </si>
  <si>
    <t xml:space="preserve">Pendant  &amp; Surface MTG </t>
  </si>
  <si>
    <t>MEGA M4PI</t>
  </si>
  <si>
    <t>(PA, PT, SS)</t>
  </si>
  <si>
    <t xml:space="preserve">Pendant MTG </t>
  </si>
  <si>
    <t xml:space="preserve">Horizon II O5B </t>
  </si>
  <si>
    <t>Horizon II O5K</t>
  </si>
  <si>
    <t xml:space="preserve">Pendant, Recessed, Surface &amp; Wall MTG </t>
  </si>
  <si>
    <t xml:space="preserve">Pendant &amp; Wall MTG </t>
  </si>
  <si>
    <t>Part#</t>
  </si>
  <si>
    <t>(PA, PT, D, DF, T, S, W)</t>
  </si>
  <si>
    <t>(PA, PT, W)</t>
  </si>
  <si>
    <t>PER FT PRICING</t>
  </si>
  <si>
    <t xml:space="preserve">Pendant  MTG </t>
  </si>
  <si>
    <t>PER FT PRICING (BUDGET)</t>
  </si>
  <si>
    <t xml:space="preserve">LED POOL LIGHT </t>
  </si>
  <si>
    <t xml:space="preserve">MOUNTING ARMS </t>
  </si>
  <si>
    <t>Description</t>
  </si>
  <si>
    <t>Single Wall Mount</t>
  </si>
  <si>
    <t>Double Wall Mount</t>
  </si>
  <si>
    <t>Single (Arm) Pendant</t>
  </si>
  <si>
    <t xml:space="preserve">Double (Arm) Pendant </t>
  </si>
  <si>
    <t>Double Pendant (Stems)</t>
  </si>
  <si>
    <t xml:space="preserve">Quad Pendant (Stems) </t>
  </si>
  <si>
    <t>Qty 1-25</t>
  </si>
  <si>
    <t>ORBIT O2DS</t>
  </si>
  <si>
    <t>PLANAR S2E</t>
  </si>
  <si>
    <t>S2E-2L35K*-4-C*-SBO-WT-(L1-L3)-1-X-1</t>
  </si>
  <si>
    <t>LUTRON ADDERS</t>
  </si>
  <si>
    <t>Lutron Description</t>
  </si>
  <si>
    <t>Price</t>
  </si>
  <si>
    <t>(L1-L3)**</t>
  </si>
  <si>
    <t>L4</t>
  </si>
  <si>
    <r>
      <rPr>
        <b/>
        <sz val="11"/>
        <color theme="1"/>
        <rFont val="Open Sans"/>
        <family val="2"/>
      </rPr>
      <t>LHE</t>
    </r>
    <r>
      <rPr>
        <sz val="11"/>
        <color theme="1"/>
        <rFont val="Open Sans"/>
        <family val="2"/>
      </rPr>
      <t xml:space="preserve"> = H-series Hi-lume 1% EcoSystem LED Driver*</t>
    </r>
  </si>
  <si>
    <t>8ft</t>
  </si>
  <si>
    <t>4ft</t>
  </si>
  <si>
    <r>
      <rPr>
        <b/>
        <sz val="11"/>
        <color theme="1"/>
        <rFont val="Open Sans"/>
        <family val="2"/>
      </rPr>
      <t>LAE</t>
    </r>
    <r>
      <rPr>
        <sz val="11"/>
        <color theme="1"/>
        <rFont val="Open Sans"/>
        <family val="2"/>
      </rPr>
      <t xml:space="preserve"> = A-Series Hi-lume 1% EcoSystem LED Driver</t>
    </r>
  </si>
  <si>
    <t>2ft</t>
  </si>
  <si>
    <r>
      <rPr>
        <b/>
        <sz val="11"/>
        <color theme="1"/>
        <rFont val="Open Sans"/>
        <family val="2"/>
      </rPr>
      <t>LA3</t>
    </r>
    <r>
      <rPr>
        <sz val="11"/>
        <color theme="1"/>
        <rFont val="Open Sans"/>
        <family val="2"/>
      </rPr>
      <t xml:space="preserve"> = A-Series Hi-lume 1% 3-wire LED Driver</t>
    </r>
  </si>
  <si>
    <r>
      <rPr>
        <b/>
        <sz val="11"/>
        <color theme="1"/>
        <rFont val="Open Sans"/>
        <family val="2"/>
      </rPr>
      <t>LA2</t>
    </r>
    <r>
      <rPr>
        <sz val="11"/>
        <color theme="1"/>
        <rFont val="Open Sans"/>
        <family val="2"/>
      </rPr>
      <t xml:space="preserve"> = A-Series Hi-lume 1% 2-wire LED Driver</t>
    </r>
  </si>
  <si>
    <r>
      <rPr>
        <b/>
        <sz val="11"/>
        <color theme="1"/>
        <rFont val="Open Sans"/>
        <family val="2"/>
      </rPr>
      <t>L5E</t>
    </r>
    <r>
      <rPr>
        <sz val="11"/>
        <color theme="1"/>
        <rFont val="Open Sans"/>
        <family val="2"/>
      </rPr>
      <t xml:space="preserve"> = 5-Series EcoSystem LED Driver*</t>
    </r>
  </si>
  <si>
    <t>Consult factory for details &amp; constraints</t>
  </si>
  <si>
    <t>*H-series &amp; 5-series  (limited to even lengths)</t>
  </si>
  <si>
    <t xml:space="preserve">**indicates the LED footage covered by one driver </t>
  </si>
  <si>
    <r>
      <rPr>
        <b/>
        <sz val="11"/>
        <color theme="1"/>
        <rFont val="Open Sans"/>
        <family val="2"/>
      </rPr>
      <t>3</t>
    </r>
    <r>
      <rPr>
        <sz val="11"/>
        <color theme="1"/>
        <rFont val="Open Sans"/>
        <family val="2"/>
      </rPr>
      <t xml:space="preserve"> =347 Volts</t>
    </r>
  </si>
  <si>
    <r>
      <rPr>
        <b/>
        <sz val="11"/>
        <color theme="1"/>
        <rFont val="Open Sans"/>
        <family val="2"/>
      </rPr>
      <t>90</t>
    </r>
    <r>
      <rPr>
        <sz val="11"/>
        <color theme="1"/>
        <rFont val="Open Sans"/>
        <family val="2"/>
      </rPr>
      <t xml:space="preserve"> = 90 CRI </t>
    </r>
  </si>
  <si>
    <r>
      <rPr>
        <b/>
        <sz val="11"/>
        <color theme="1"/>
        <rFont val="Open Sans"/>
        <family val="2"/>
      </rPr>
      <t>L4</t>
    </r>
    <r>
      <rPr>
        <sz val="11"/>
        <color theme="1"/>
        <rFont val="Open Sans"/>
        <family val="2"/>
      </rPr>
      <t xml:space="preserve"> = L4 light level </t>
    </r>
  </si>
  <si>
    <r>
      <rPr>
        <b/>
        <sz val="11"/>
        <color theme="1"/>
        <rFont val="Open Sans"/>
        <family val="2"/>
      </rPr>
      <t>B</t>
    </r>
    <r>
      <rPr>
        <sz val="11"/>
        <color theme="1"/>
        <rFont val="Open Sans"/>
        <family val="2"/>
      </rPr>
      <t xml:space="preserve"> = Emergencry Battery Pack</t>
    </r>
  </si>
  <si>
    <r>
      <rPr>
        <b/>
        <sz val="11"/>
        <color theme="1"/>
        <rFont val="Open Sans"/>
        <family val="2"/>
      </rPr>
      <t>D</t>
    </r>
    <r>
      <rPr>
        <sz val="11"/>
        <color theme="1"/>
        <rFont val="Open Sans"/>
        <family val="2"/>
      </rPr>
      <t xml:space="preserve"> = Daylight Sensor </t>
    </r>
  </si>
  <si>
    <r>
      <rPr>
        <b/>
        <sz val="11"/>
        <color theme="1"/>
        <rFont val="Open Sans"/>
        <family val="2"/>
      </rPr>
      <t>DO</t>
    </r>
    <r>
      <rPr>
        <sz val="11"/>
        <color theme="1"/>
        <rFont val="Open Sans"/>
        <family val="2"/>
      </rPr>
      <t xml:space="preserve"> = Daylight &amp; Occupancy Sensor </t>
    </r>
  </si>
  <si>
    <r>
      <rPr>
        <b/>
        <sz val="11"/>
        <color theme="1"/>
        <rFont val="Open Sans"/>
        <family val="2"/>
      </rPr>
      <t>EM</t>
    </r>
    <r>
      <rPr>
        <sz val="11"/>
        <color theme="1"/>
        <rFont val="Open Sans"/>
        <family val="2"/>
      </rPr>
      <t xml:space="preserve"> = Emergency Circuit </t>
    </r>
  </si>
  <si>
    <r>
      <rPr>
        <b/>
        <sz val="11"/>
        <color theme="1"/>
        <rFont val="Open Sans"/>
        <family val="2"/>
      </rPr>
      <t>O</t>
    </r>
    <r>
      <rPr>
        <sz val="11"/>
        <color theme="1"/>
        <rFont val="Open Sans"/>
        <family val="2"/>
      </rPr>
      <t xml:space="preserve"> = Occupancy Sensor </t>
    </r>
  </si>
  <si>
    <r>
      <rPr>
        <b/>
        <sz val="11"/>
        <color theme="1"/>
        <rFont val="Open Sans"/>
        <family val="2"/>
      </rPr>
      <t>C</t>
    </r>
    <r>
      <rPr>
        <sz val="11"/>
        <color theme="1"/>
        <rFont val="Open Sans"/>
        <family val="2"/>
      </rPr>
      <t xml:space="preserve"> = Custom Paint </t>
    </r>
  </si>
  <si>
    <r>
      <t>*</t>
    </r>
    <r>
      <rPr>
        <sz val="11"/>
        <color rgb="FF002060"/>
        <rFont val="Open Sans"/>
        <family val="2"/>
      </rPr>
      <t>Color Temp</t>
    </r>
    <r>
      <rPr>
        <sz val="11"/>
        <rFont val="Open Sans"/>
        <family val="2"/>
      </rPr>
      <t>: Pricing Valid for 30K, 35K, and 40K CCT</t>
    </r>
  </si>
  <si>
    <r>
      <t>*</t>
    </r>
    <r>
      <rPr>
        <sz val="11"/>
        <color rgb="FF002060"/>
        <rFont val="Open Sans"/>
        <family val="2"/>
      </rPr>
      <t>Finish:</t>
    </r>
    <r>
      <rPr>
        <sz val="11"/>
        <rFont val="Open Sans"/>
        <family val="2"/>
      </rPr>
      <t xml:space="preserve"> Pricing valid for Standard Black, Satin Aluminum &amp; White </t>
    </r>
  </si>
  <si>
    <r>
      <rPr>
        <b/>
        <sz val="11"/>
        <color theme="1"/>
        <rFont val="Open Sans"/>
        <family val="2"/>
      </rPr>
      <t>EM</t>
    </r>
    <r>
      <rPr>
        <sz val="11"/>
        <color theme="1"/>
        <rFont val="Open Sans"/>
        <family val="2"/>
      </rPr>
      <t xml:space="preserve"> = Emergency /Night Light Wiring </t>
    </r>
  </si>
  <si>
    <r>
      <t>*</t>
    </r>
    <r>
      <rPr>
        <sz val="11"/>
        <color rgb="FF002060"/>
        <rFont val="Open Sans"/>
        <family val="2"/>
      </rPr>
      <t>Optics Up:</t>
    </r>
    <r>
      <rPr>
        <sz val="11"/>
        <rFont val="Open Sans"/>
        <family val="2"/>
      </rPr>
      <t xml:space="preserve"> Pricing valid for Clear Dust Cover or Open Top </t>
    </r>
  </si>
  <si>
    <r>
      <t>O2DS-2L35K*-4-P*-SBO-W-</t>
    </r>
    <r>
      <rPr>
        <sz val="12"/>
        <color rgb="FF002060"/>
        <rFont val="Open Sans"/>
        <family val="2"/>
      </rPr>
      <t>(L1-L3)</t>
    </r>
    <r>
      <rPr>
        <sz val="12"/>
        <color theme="1"/>
        <rFont val="Open Sans"/>
        <family val="2"/>
      </rPr>
      <t>-1-X*-4</t>
    </r>
  </si>
  <si>
    <r>
      <t>O2DS-2L35K*-8-P*-SBO-W-</t>
    </r>
    <r>
      <rPr>
        <sz val="12"/>
        <color rgb="FF002060"/>
        <rFont val="Open Sans"/>
        <family val="2"/>
      </rPr>
      <t>(L1-L3)</t>
    </r>
    <r>
      <rPr>
        <sz val="12"/>
        <color theme="1"/>
        <rFont val="Open Sans"/>
        <family val="2"/>
      </rPr>
      <t>-1-X*-4</t>
    </r>
  </si>
  <si>
    <r>
      <t>*</t>
    </r>
    <r>
      <rPr>
        <sz val="11"/>
        <color rgb="FF002060"/>
        <rFont val="Open Sans"/>
        <family val="2"/>
      </rPr>
      <t>Optics Up:</t>
    </r>
    <r>
      <rPr>
        <sz val="11"/>
        <rFont val="Open Sans"/>
        <family val="2"/>
      </rPr>
      <t xml:space="preserve"> Pricing valid for Perforated, Clear Dust Cover, or Open Top </t>
    </r>
  </si>
  <si>
    <r>
      <t>NATA-</t>
    </r>
    <r>
      <rPr>
        <b/>
        <sz val="11"/>
        <color theme="1"/>
        <rFont val="Open Sans"/>
        <family val="2"/>
      </rPr>
      <t>I</t>
    </r>
    <r>
      <rPr>
        <sz val="11"/>
        <color theme="1"/>
        <rFont val="Open Sans"/>
        <family val="2"/>
      </rPr>
      <t>-18L40K*-NC-NW-</t>
    </r>
    <r>
      <rPr>
        <b/>
        <sz val="11"/>
        <color theme="1"/>
        <rFont val="Open Sans"/>
        <family val="2"/>
      </rPr>
      <t>L1</t>
    </r>
    <r>
      <rPr>
        <sz val="11"/>
        <color theme="1"/>
        <rFont val="Open Sans"/>
        <family val="2"/>
      </rPr>
      <t>-1-4-I</t>
    </r>
  </si>
  <si>
    <r>
      <t>NATA-</t>
    </r>
    <r>
      <rPr>
        <b/>
        <sz val="11"/>
        <color theme="1"/>
        <rFont val="Open Sans"/>
        <family val="2"/>
      </rPr>
      <t>I</t>
    </r>
    <r>
      <rPr>
        <sz val="11"/>
        <color theme="1"/>
        <rFont val="Open Sans"/>
        <family val="2"/>
      </rPr>
      <t>-18L40K*-NC-NW-</t>
    </r>
    <r>
      <rPr>
        <b/>
        <sz val="11"/>
        <color theme="1"/>
        <rFont val="Open Sans"/>
        <family val="2"/>
      </rPr>
      <t>L2</t>
    </r>
    <r>
      <rPr>
        <sz val="11"/>
        <color theme="1"/>
        <rFont val="Open Sans"/>
        <family val="2"/>
      </rPr>
      <t>-1-4-I</t>
    </r>
  </si>
  <si>
    <r>
      <t>NATA-</t>
    </r>
    <r>
      <rPr>
        <b/>
        <sz val="11"/>
        <color theme="1"/>
        <rFont val="Open Sans"/>
        <family val="2"/>
      </rPr>
      <t>DI</t>
    </r>
    <r>
      <rPr>
        <sz val="11"/>
        <color theme="1"/>
        <rFont val="Open Sans"/>
        <family val="2"/>
      </rPr>
      <t>-22L40K*-NC-NW-</t>
    </r>
    <r>
      <rPr>
        <b/>
        <sz val="11"/>
        <color theme="1"/>
        <rFont val="Open Sans"/>
        <family val="2"/>
      </rPr>
      <t>L1</t>
    </r>
    <r>
      <rPr>
        <sz val="11"/>
        <color theme="1"/>
        <rFont val="Open Sans"/>
        <family val="2"/>
      </rPr>
      <t>-1-4-I</t>
    </r>
  </si>
  <si>
    <r>
      <t>NATA-</t>
    </r>
    <r>
      <rPr>
        <b/>
        <sz val="11"/>
        <color theme="1"/>
        <rFont val="Open Sans"/>
        <family val="2"/>
      </rPr>
      <t>DI</t>
    </r>
    <r>
      <rPr>
        <sz val="11"/>
        <color theme="1"/>
        <rFont val="Open Sans"/>
        <family val="2"/>
      </rPr>
      <t>-22L40K*-NC-NW-</t>
    </r>
    <r>
      <rPr>
        <b/>
        <sz val="11"/>
        <color theme="1"/>
        <rFont val="Open Sans"/>
        <family val="2"/>
      </rPr>
      <t>L2</t>
    </r>
    <r>
      <rPr>
        <sz val="11"/>
        <color theme="1"/>
        <rFont val="Open Sans"/>
        <family val="2"/>
      </rPr>
      <t>-1-4-I</t>
    </r>
  </si>
  <si>
    <r>
      <rPr>
        <b/>
        <sz val="11"/>
        <color theme="1"/>
        <rFont val="Open Sans"/>
        <family val="2"/>
      </rPr>
      <t>R</t>
    </r>
    <r>
      <rPr>
        <sz val="11"/>
        <color theme="1"/>
        <rFont val="Open Sans"/>
        <family val="2"/>
      </rPr>
      <t xml:space="preserve"> = Remote Driver Box</t>
    </r>
  </si>
  <si>
    <r>
      <t>NATA</t>
    </r>
    <r>
      <rPr>
        <b/>
        <sz val="11"/>
        <color theme="1"/>
        <rFont val="Open Sans"/>
        <family val="2"/>
      </rPr>
      <t>SW</t>
    </r>
    <r>
      <rPr>
        <sz val="11"/>
        <color theme="1"/>
        <rFont val="Open Sans"/>
        <family val="2"/>
      </rPr>
      <t>-I/R-NW</t>
    </r>
  </si>
  <si>
    <r>
      <t>NATA</t>
    </r>
    <r>
      <rPr>
        <b/>
        <sz val="11"/>
        <color theme="1"/>
        <rFont val="Open Sans"/>
        <family val="2"/>
      </rPr>
      <t>DW</t>
    </r>
    <r>
      <rPr>
        <sz val="11"/>
        <color theme="1"/>
        <rFont val="Open Sans"/>
        <family val="2"/>
      </rPr>
      <t>-I/R-NW</t>
    </r>
  </si>
  <si>
    <r>
      <t>NATA</t>
    </r>
    <r>
      <rPr>
        <b/>
        <sz val="11"/>
        <color theme="1"/>
        <rFont val="Open Sans"/>
        <family val="2"/>
      </rPr>
      <t>SA</t>
    </r>
    <r>
      <rPr>
        <sz val="11"/>
        <color theme="1"/>
        <rFont val="Open Sans"/>
        <family val="2"/>
      </rPr>
      <t>-I/R-X-NW</t>
    </r>
  </si>
  <si>
    <r>
      <t>NATA</t>
    </r>
    <r>
      <rPr>
        <b/>
        <sz val="11"/>
        <color theme="1"/>
        <rFont val="Open Sans"/>
        <family val="2"/>
      </rPr>
      <t>DA</t>
    </r>
    <r>
      <rPr>
        <sz val="11"/>
        <color theme="1"/>
        <rFont val="Open Sans"/>
        <family val="2"/>
      </rPr>
      <t>-I/R-X-NW</t>
    </r>
  </si>
  <si>
    <r>
      <t>NATA</t>
    </r>
    <r>
      <rPr>
        <b/>
        <sz val="11"/>
        <color theme="1"/>
        <rFont val="Open Sans"/>
        <family val="2"/>
      </rPr>
      <t>DP</t>
    </r>
    <r>
      <rPr>
        <sz val="11"/>
        <color theme="1"/>
        <rFont val="Open Sans"/>
        <family val="2"/>
      </rPr>
      <t>-I/R-X-NW</t>
    </r>
  </si>
  <si>
    <r>
      <t>NATA</t>
    </r>
    <r>
      <rPr>
        <b/>
        <sz val="11"/>
        <color theme="1"/>
        <rFont val="Open Sans"/>
        <family val="2"/>
      </rPr>
      <t>QP</t>
    </r>
    <r>
      <rPr>
        <sz val="11"/>
        <color theme="1"/>
        <rFont val="Open Sans"/>
        <family val="2"/>
      </rPr>
      <t>-I/R-X-NW</t>
    </r>
  </si>
  <si>
    <r>
      <t>M4P/M4S-2L35K*-2-N-N-W*-</t>
    </r>
    <r>
      <rPr>
        <sz val="12"/>
        <color theme="8" tint="-0.499984740745262"/>
        <rFont val="Open Sans"/>
        <family val="2"/>
      </rPr>
      <t>(L1-L4)</t>
    </r>
    <r>
      <rPr>
        <sz val="12"/>
        <color theme="1"/>
        <rFont val="Open Sans"/>
        <family val="2"/>
      </rPr>
      <t xml:space="preserve">-1-X*-4-N-N-C </t>
    </r>
  </si>
  <si>
    <r>
      <t>M4P/M4S-2L35K*-4-N-N-W*-</t>
    </r>
    <r>
      <rPr>
        <sz val="12"/>
        <color theme="8" tint="-0.499984740745262"/>
        <rFont val="Open Sans"/>
        <family val="2"/>
      </rPr>
      <t>(L1-L4)</t>
    </r>
    <r>
      <rPr>
        <sz val="12"/>
        <color theme="1"/>
        <rFont val="Open Sans"/>
        <family val="2"/>
      </rPr>
      <t xml:space="preserve">-1-X*-4-N-N-C </t>
    </r>
  </si>
  <si>
    <r>
      <t>M4P/M4S-2L35K*-8-N-N-W*-</t>
    </r>
    <r>
      <rPr>
        <sz val="12"/>
        <color theme="8" tint="-0.499984740745262"/>
        <rFont val="Open Sans"/>
        <family val="2"/>
      </rPr>
      <t>(L1-L4)</t>
    </r>
    <r>
      <rPr>
        <sz val="12"/>
        <color theme="1"/>
        <rFont val="Open Sans"/>
        <family val="2"/>
      </rPr>
      <t xml:space="preserve">-1-X*-4-N-N-C </t>
    </r>
  </si>
  <si>
    <r>
      <rPr>
        <b/>
        <sz val="11"/>
        <color theme="1"/>
        <rFont val="Open Sans"/>
        <family val="2"/>
      </rPr>
      <t>RC</t>
    </r>
    <r>
      <rPr>
        <sz val="11"/>
        <color theme="1"/>
        <rFont val="Open Sans"/>
        <family val="2"/>
      </rPr>
      <t xml:space="preserve"> = Remote Surface Canopy</t>
    </r>
  </si>
  <si>
    <r>
      <t>*</t>
    </r>
    <r>
      <rPr>
        <sz val="11"/>
        <color rgb="FF002060"/>
        <rFont val="Open Sans"/>
        <family val="2"/>
      </rPr>
      <t>Finish:</t>
    </r>
    <r>
      <rPr>
        <sz val="11"/>
        <rFont val="Open Sans"/>
        <family val="2"/>
      </rPr>
      <t xml:space="preserve"> Prcing valid for Standard Black, Satin Aluminum &amp; White </t>
    </r>
  </si>
  <si>
    <r>
      <t>M4PI-3L35K*-2-C-N-W*-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-1-X*-4-N-N-C </t>
    </r>
  </si>
  <si>
    <r>
      <t>M4PI-3L35K*-4-C-N-W*-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-1-X*-4-N-N-C </t>
    </r>
  </si>
  <si>
    <r>
      <t>M4PI-3L35K*-8-C-N-W*-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-1-X*-4-N-N-C </t>
    </r>
  </si>
  <si>
    <r>
      <rPr>
        <b/>
        <sz val="11"/>
        <color theme="1"/>
        <rFont val="Open Sans"/>
        <family val="2"/>
      </rPr>
      <t>UD</t>
    </r>
    <r>
      <rPr>
        <sz val="11"/>
        <color theme="1"/>
        <rFont val="Open Sans"/>
        <family val="2"/>
      </rPr>
      <t xml:space="preserve"> = Up/Down Switching </t>
    </r>
  </si>
  <si>
    <r>
      <t>O5B-2L35K*-4-C-SBO-W-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 </t>
    </r>
  </si>
  <si>
    <r>
      <t>O5B-2L35K*-8-C-SBO-W-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 </t>
    </r>
  </si>
  <si>
    <r>
      <t>O5B-2L35K*-12-C-SBO-W-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 </t>
    </r>
  </si>
  <si>
    <r>
      <t>O5K-2L35K*-4-C-PBO-W-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 </t>
    </r>
  </si>
  <si>
    <r>
      <t>O5K-2L35K*-8-C-PBO-W-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 </t>
    </r>
  </si>
  <si>
    <r>
      <t>O5K-2L35K*-12-C-PBO-W-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 </t>
    </r>
  </si>
  <si>
    <r>
      <t>DR25-2L35K*-2-N-N-W*-</t>
    </r>
    <r>
      <rPr>
        <sz val="12"/>
        <color theme="8" tint="-0.499984740745262"/>
        <rFont val="Open Sans"/>
        <family val="2"/>
      </rPr>
      <t>(L1-L4)</t>
    </r>
    <r>
      <rPr>
        <sz val="12"/>
        <color theme="1"/>
        <rFont val="Open Sans"/>
        <family val="2"/>
      </rPr>
      <t xml:space="preserve">-1-T-4-N </t>
    </r>
  </si>
  <si>
    <r>
      <t>DR25-2L35K*-4-N-N-W*-</t>
    </r>
    <r>
      <rPr>
        <sz val="12"/>
        <color theme="8" tint="-0.499984740745262"/>
        <rFont val="Open Sans"/>
        <family val="2"/>
      </rPr>
      <t>(L1-L4)</t>
    </r>
    <r>
      <rPr>
        <sz val="12"/>
        <color theme="1"/>
        <rFont val="Open Sans"/>
        <family val="2"/>
      </rPr>
      <t xml:space="preserve">-1-T-4-N </t>
    </r>
  </si>
  <si>
    <r>
      <t>L4 =</t>
    </r>
    <r>
      <rPr>
        <sz val="11"/>
        <color theme="1"/>
        <rFont val="Open Sans"/>
        <family val="2"/>
      </rPr>
      <t xml:space="preserve"> L4 light level</t>
    </r>
    <r>
      <rPr>
        <b/>
        <sz val="11"/>
        <color theme="1"/>
        <rFont val="Open Sans"/>
        <family val="2"/>
      </rPr>
      <t xml:space="preserve"> </t>
    </r>
  </si>
  <si>
    <r>
      <t>DR25-2L35K*-8-N-N-W*-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-1-T-4-N </t>
    </r>
  </si>
  <si>
    <r>
      <t>DP25-1L35K*-2-N-N-W*-</t>
    </r>
    <r>
      <rPr>
        <sz val="12"/>
        <color theme="8" tint="-0.499984740745262"/>
        <rFont val="Open Sans"/>
        <family val="2"/>
      </rPr>
      <t>(L1-L4)</t>
    </r>
    <r>
      <rPr>
        <sz val="12"/>
        <color theme="1"/>
        <rFont val="Open Sans"/>
        <family val="2"/>
      </rPr>
      <t xml:space="preserve">-1-T-4-N </t>
    </r>
  </si>
  <si>
    <r>
      <t>DP25-1L35K*-4-N-N-W*-</t>
    </r>
    <r>
      <rPr>
        <sz val="12"/>
        <color theme="8" tint="-0.499984740745262"/>
        <rFont val="Open Sans"/>
        <family val="2"/>
      </rPr>
      <t>(L1-L4)</t>
    </r>
    <r>
      <rPr>
        <sz val="12"/>
        <color theme="1"/>
        <rFont val="Open Sans"/>
        <family val="2"/>
      </rPr>
      <t xml:space="preserve">-1-T-4-N </t>
    </r>
  </si>
  <si>
    <r>
      <t>DP25-1L35K*-8-N-N-W*-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-1-T-4-N </t>
    </r>
  </si>
  <si>
    <r>
      <t>TC4-2L35K*-22-M*-W-</t>
    </r>
    <r>
      <rPr>
        <sz val="12"/>
        <color theme="8" tint="-0.499984740745262"/>
        <rFont val="Open Sans"/>
        <family val="2"/>
      </rPr>
      <t>(L1-L4)</t>
    </r>
    <r>
      <rPr>
        <sz val="12"/>
        <color theme="1"/>
        <rFont val="Open Sans"/>
        <family val="2"/>
      </rPr>
      <t>-1-T-4</t>
    </r>
  </si>
  <si>
    <r>
      <t>TC4-2L35K*-14-M*-W-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>-1-T-4</t>
    </r>
  </si>
  <si>
    <r>
      <t>TC4-2L35K*-24-M*-W-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>-1-T-4</t>
    </r>
  </si>
  <si>
    <r>
      <t xml:space="preserve">AM = </t>
    </r>
    <r>
      <rPr>
        <sz val="11"/>
        <rFont val="Open Sans"/>
        <family val="2"/>
      </rPr>
      <t xml:space="preserve">Antimicrobial White Finish </t>
    </r>
  </si>
  <si>
    <r>
      <rPr>
        <b/>
        <sz val="11"/>
        <color theme="1"/>
        <rFont val="Open Sans"/>
        <family val="2"/>
      </rPr>
      <t>D</t>
    </r>
    <r>
      <rPr>
        <sz val="11"/>
        <color theme="1"/>
        <rFont val="Open Sans"/>
        <family val="2"/>
      </rPr>
      <t xml:space="preserve"> = Drywall Kit </t>
    </r>
  </si>
  <si>
    <r>
      <t>*</t>
    </r>
    <r>
      <rPr>
        <sz val="11"/>
        <color rgb="FF002060"/>
        <rFont val="Open Sans"/>
        <family val="2"/>
      </rPr>
      <t>Optics:</t>
    </r>
    <r>
      <rPr>
        <sz val="11"/>
        <color theme="1"/>
        <rFont val="Open Sans"/>
        <family val="2"/>
      </rPr>
      <t xml:space="preserve"> Pricing Valid for M, MW, MPBN, MPBW </t>
    </r>
  </si>
  <si>
    <r>
      <t>A4S/A4P-2L35K*-2-N-N-W*-</t>
    </r>
    <r>
      <rPr>
        <sz val="12"/>
        <color theme="8" tint="-0.499984740745262"/>
        <rFont val="Open Sans"/>
        <family val="2"/>
      </rPr>
      <t>(L1-L4)</t>
    </r>
    <r>
      <rPr>
        <sz val="12"/>
        <color theme="1"/>
        <rFont val="Open Sans"/>
        <family val="2"/>
      </rPr>
      <t>-1-X*-4-N-N-O</t>
    </r>
  </si>
  <si>
    <r>
      <t>A4S/A4P-2L35K*-4-N-N-W*-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>-1-X*-4-N-N-O</t>
    </r>
  </si>
  <si>
    <r>
      <t>A4S/A4P-2L35K*-8-N-N-W*-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>-1-X*-4-N-N-O</t>
    </r>
  </si>
  <si>
    <r>
      <rPr>
        <b/>
        <sz val="11"/>
        <color theme="1"/>
        <rFont val="Open Sans"/>
        <family val="2"/>
      </rPr>
      <t>R</t>
    </r>
    <r>
      <rPr>
        <sz val="11"/>
        <color theme="1"/>
        <rFont val="Open Sans"/>
        <family val="2"/>
      </rPr>
      <t xml:space="preserve"> = Remote Driver Box </t>
    </r>
  </si>
  <si>
    <r>
      <rPr>
        <b/>
        <sz val="11"/>
        <color theme="1"/>
        <rFont val="Open Sans"/>
        <family val="2"/>
      </rPr>
      <t>RC</t>
    </r>
    <r>
      <rPr>
        <sz val="11"/>
        <color theme="1"/>
        <rFont val="Open Sans"/>
        <family val="2"/>
      </rPr>
      <t xml:space="preserve"> = Remote Surface Canopy Driver Location </t>
    </r>
  </si>
  <si>
    <r>
      <t>A4PI-3L35K*-2-C-N-W*-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>-1-X*-4-N-N-O</t>
    </r>
  </si>
  <si>
    <r>
      <rPr>
        <b/>
        <sz val="11"/>
        <color theme="1"/>
        <rFont val="Open Sans"/>
        <family val="2"/>
      </rPr>
      <t>L4</t>
    </r>
    <r>
      <rPr>
        <sz val="11"/>
        <color theme="1"/>
        <rFont val="Open Sans"/>
        <family val="2"/>
      </rPr>
      <t xml:space="preserve"> =L4 light level </t>
    </r>
  </si>
  <si>
    <r>
      <t>A4PI-3L35K*-4-C-N-W*-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>-1-X*-4-N-N-O</t>
    </r>
  </si>
  <si>
    <r>
      <t>A4PI-3L35K*-8-C-N-W*-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>-1-X*-4-N-N-O</t>
    </r>
  </si>
  <si>
    <r>
      <t>RM2DI-2L35K*-4-MM*-W*-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 </t>
    </r>
  </si>
  <si>
    <r>
      <t>RM2DI-2L35K*-8-MM*-W*-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 </t>
    </r>
  </si>
  <si>
    <r>
      <t>RM2D-1L35K*-4-M*-W*-</t>
    </r>
    <r>
      <rPr>
        <sz val="12"/>
        <color theme="8" tint="-0.499984740745262"/>
        <rFont val="Open Sans"/>
        <family val="2"/>
      </rPr>
      <t>(L1-L4)</t>
    </r>
    <r>
      <rPr>
        <sz val="12"/>
        <color theme="1"/>
        <rFont val="Open Sans"/>
        <family val="2"/>
      </rPr>
      <t xml:space="preserve">-1-X*-4 </t>
    </r>
  </si>
  <si>
    <r>
      <t>RM2D-1L35K*-8-M*-W*-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 </t>
    </r>
  </si>
  <si>
    <r>
      <t>RM2D-1L35K*-12-M*-W*-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 </t>
    </r>
  </si>
  <si>
    <r>
      <t>RML-1L35K*-4-MC*-W*-</t>
    </r>
    <r>
      <rPr>
        <sz val="12"/>
        <color theme="8" tint="-0.499984740745262"/>
        <rFont val="Open Sans"/>
        <family val="2"/>
      </rPr>
      <t>(L1-L4)</t>
    </r>
    <r>
      <rPr>
        <sz val="12"/>
        <color theme="1"/>
        <rFont val="Open Sans"/>
        <family val="2"/>
      </rPr>
      <t xml:space="preserve">-1-X*-4 </t>
    </r>
  </si>
  <si>
    <r>
      <t>RML-1L35K*-8-MC*-W*-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 </t>
    </r>
  </si>
  <si>
    <r>
      <t>RML-1L35K*-12-MC*-W*-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 </t>
    </r>
  </si>
  <si>
    <r>
      <rPr>
        <sz val="11"/>
        <color rgb="FF002060"/>
        <rFont val="Open Sans"/>
        <family val="2"/>
      </rPr>
      <t>*Optics:</t>
    </r>
    <r>
      <rPr>
        <sz val="11"/>
        <rFont val="Open Sans"/>
        <family val="2"/>
      </rPr>
      <t xml:space="preserve"> Pricing Valid for Meta Coud Lens or Drop Lens</t>
    </r>
  </si>
  <si>
    <r>
      <rPr>
        <sz val="11"/>
        <color rgb="FF002060"/>
        <rFont val="Open Sans"/>
        <family val="2"/>
      </rPr>
      <t>*Optics:</t>
    </r>
    <r>
      <rPr>
        <sz val="11"/>
        <rFont val="Open Sans"/>
        <family val="2"/>
      </rPr>
      <t xml:space="preserve"> Pricing Valid for Meta Ice, Meta Ice w/ asymmetric &amp; Drop Lens</t>
    </r>
  </si>
  <si>
    <t>consult factory</t>
  </si>
  <si>
    <r>
      <t>2LTUN =</t>
    </r>
    <r>
      <rPr>
        <sz val="11"/>
        <rFont val="Open Sans"/>
        <family val="2"/>
      </rPr>
      <t xml:space="preserve"> 2-White Tunable (2700-6500K)</t>
    </r>
  </si>
  <si>
    <r>
      <t>RM2DI-2L35K*-12-MM*-W*-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 </t>
    </r>
  </si>
  <si>
    <r>
      <rPr>
        <b/>
        <sz val="11"/>
        <color theme="1"/>
        <rFont val="Open Sans"/>
        <family val="2"/>
      </rPr>
      <t>UD</t>
    </r>
    <r>
      <rPr>
        <sz val="11"/>
        <color theme="1"/>
        <rFont val="Open Sans"/>
        <family val="2"/>
      </rPr>
      <t xml:space="preserve"> = Up/Down Switching Circuits</t>
    </r>
  </si>
  <si>
    <r>
      <rPr>
        <sz val="11"/>
        <color rgb="FF002060"/>
        <rFont val="Open Sans"/>
        <family val="2"/>
      </rPr>
      <t>*Optics:</t>
    </r>
    <r>
      <rPr>
        <sz val="11"/>
        <rFont val="Open Sans"/>
        <family val="2"/>
      </rPr>
      <t xml:space="preserve"> Pricing Valid for all standard optics options (as shown on spec sheet)</t>
    </r>
  </si>
  <si>
    <r>
      <t xml:space="preserve">1LTUN = </t>
    </r>
    <r>
      <rPr>
        <sz val="11"/>
        <rFont val="Open Sans"/>
        <family val="2"/>
      </rPr>
      <t xml:space="preserve">2-White Tunable (2700-6500K) </t>
    </r>
  </si>
  <si>
    <r>
      <t xml:space="preserve">Corner = </t>
    </r>
    <r>
      <rPr>
        <sz val="11"/>
        <rFont val="Open Sans"/>
        <family val="2"/>
      </rPr>
      <t>12" x 12" Lit</t>
    </r>
    <r>
      <rPr>
        <b/>
        <sz val="11"/>
        <rFont val="Open Sans"/>
        <family val="2"/>
      </rPr>
      <t xml:space="preserve"> </t>
    </r>
    <r>
      <rPr>
        <sz val="11"/>
        <rFont val="Open Sans"/>
        <family val="2"/>
      </rPr>
      <t xml:space="preserve">90 Degree Corner </t>
    </r>
  </si>
  <si>
    <r>
      <t>RM4DI-2L35K*-4-MM*-W*-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 </t>
    </r>
  </si>
  <si>
    <r>
      <t>RM4DI-2L35K*-8-MM*-W*-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 </t>
    </r>
  </si>
  <si>
    <r>
      <t>RM4DI-2L35K*-12-MM*-W*-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 </t>
    </r>
  </si>
  <si>
    <r>
      <rPr>
        <sz val="11"/>
        <color rgb="FF002060"/>
        <rFont val="Open Sans"/>
        <family val="2"/>
      </rPr>
      <t>*Optics:</t>
    </r>
    <r>
      <rPr>
        <sz val="11"/>
        <rFont val="Open Sans"/>
        <family val="2"/>
      </rPr>
      <t xml:space="preserve"> Pricing Valid for Meta Ice, Meta Blanc, Meta Ice w/ asymmetric &amp; Drop Lens</t>
    </r>
  </si>
  <si>
    <r>
      <rPr>
        <b/>
        <sz val="11"/>
        <color theme="1"/>
        <rFont val="Open Sans"/>
        <family val="2"/>
      </rPr>
      <t>P</t>
    </r>
    <r>
      <rPr>
        <sz val="11"/>
        <color theme="1"/>
        <rFont val="Open Sans"/>
        <family val="2"/>
      </rPr>
      <t xml:space="preserve"> = Plenum </t>
    </r>
  </si>
  <si>
    <r>
      <t>RM4D-1L35K*-4-MB*-W*-</t>
    </r>
    <r>
      <rPr>
        <sz val="12"/>
        <color theme="8" tint="-0.499984740745262"/>
        <rFont val="Open Sans"/>
        <family val="2"/>
      </rPr>
      <t>(L1-L4)</t>
    </r>
    <r>
      <rPr>
        <sz val="12"/>
        <color theme="1"/>
        <rFont val="Open Sans"/>
        <family val="2"/>
      </rPr>
      <t xml:space="preserve">-1-X*-4 </t>
    </r>
  </si>
  <si>
    <r>
      <t>RM4D-1L35K*-8-MB*-W*-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 </t>
    </r>
  </si>
  <si>
    <r>
      <t>RM4D-1L35K*-12-MB*-W*-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 </t>
    </r>
  </si>
  <si>
    <t>RAIL 4 RM4DOD</t>
  </si>
  <si>
    <r>
      <rPr>
        <b/>
        <sz val="11"/>
        <color theme="1"/>
        <rFont val="Open Sans"/>
        <family val="2"/>
      </rPr>
      <t>LHE</t>
    </r>
    <r>
      <rPr>
        <sz val="11"/>
        <color theme="1"/>
        <rFont val="Open Sans"/>
        <family val="2"/>
      </rPr>
      <t xml:space="preserve"> = H-series Hi-lume 1% EcoSystem LED Driver*</t>
    </r>
  </si>
  <si>
    <r>
      <rPr>
        <b/>
        <sz val="11"/>
        <color theme="1"/>
        <rFont val="Open Sans"/>
        <family val="2"/>
      </rPr>
      <t>LAE</t>
    </r>
    <r>
      <rPr>
        <sz val="11"/>
        <color theme="1"/>
        <rFont val="Open Sans"/>
        <family val="2"/>
      </rPr>
      <t xml:space="preserve"> = A-Series Hi-lume 1% EcoSystem LED Driver</t>
    </r>
  </si>
  <si>
    <r>
      <rPr>
        <b/>
        <sz val="11"/>
        <color theme="1"/>
        <rFont val="Open Sans"/>
        <family val="2"/>
      </rPr>
      <t>LA3</t>
    </r>
    <r>
      <rPr>
        <sz val="11"/>
        <color theme="1"/>
        <rFont val="Open Sans"/>
        <family val="2"/>
      </rPr>
      <t xml:space="preserve"> = A-Series Hi-lume 1% 3-wire LED Driver</t>
    </r>
  </si>
  <si>
    <r>
      <rPr>
        <b/>
        <sz val="11"/>
        <color theme="1"/>
        <rFont val="Open Sans"/>
        <family val="2"/>
      </rPr>
      <t>LA2</t>
    </r>
    <r>
      <rPr>
        <sz val="11"/>
        <color theme="1"/>
        <rFont val="Open Sans"/>
        <family val="2"/>
      </rPr>
      <t xml:space="preserve"> = A-Series Hi-lume 1% 2-wire LED Driver</t>
    </r>
  </si>
  <si>
    <r>
      <rPr>
        <b/>
        <sz val="11"/>
        <color theme="1"/>
        <rFont val="Open Sans"/>
        <family val="2"/>
      </rPr>
      <t>L5E</t>
    </r>
    <r>
      <rPr>
        <sz val="11"/>
        <color theme="1"/>
        <rFont val="Open Sans"/>
        <family val="2"/>
      </rPr>
      <t xml:space="preserve"> = 5-Series EcoSystem LED Driver*</t>
    </r>
  </si>
  <si>
    <t>OUTDOOR/WET LOCATIONS ONLY</t>
  </si>
  <si>
    <t>(SS, R, S, W, WV)</t>
  </si>
  <si>
    <r>
      <t>RM4DOD-1L35K*-12-MB*-W*-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 </t>
    </r>
  </si>
  <si>
    <r>
      <t>RM4DOD-1L35K*-8-MB*-W*-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 </t>
    </r>
  </si>
  <si>
    <r>
      <t>RM4DOD-1L35K*-4-MB*-W*-</t>
    </r>
    <r>
      <rPr>
        <sz val="12"/>
        <color theme="8" tint="-0.499984740745262"/>
        <rFont val="Open Sans"/>
        <family val="2"/>
      </rPr>
      <t>(L1-L4)</t>
    </r>
    <r>
      <rPr>
        <sz val="12"/>
        <color theme="1"/>
        <rFont val="Open Sans"/>
        <family val="2"/>
      </rPr>
      <t xml:space="preserve">-1-X*-4 </t>
    </r>
  </si>
  <si>
    <r>
      <rPr>
        <sz val="11"/>
        <color rgb="FF002060"/>
        <rFont val="Open Sans"/>
        <family val="2"/>
      </rPr>
      <t>*Optics:</t>
    </r>
    <r>
      <rPr>
        <sz val="11"/>
        <rFont val="Open Sans"/>
        <family val="2"/>
      </rPr>
      <t xml:space="preserve"> Pricing Valid for Meta Ice, Meta Blanc &amp; Meta Ice w/ asymmetric</t>
    </r>
  </si>
  <si>
    <r>
      <rPr>
        <b/>
        <sz val="11"/>
        <rFont val="Open Sans"/>
        <family val="2"/>
      </rPr>
      <t>SP</t>
    </r>
    <r>
      <rPr>
        <sz val="11"/>
        <rFont val="Open Sans"/>
        <family val="2"/>
      </rPr>
      <t xml:space="preserve"> = Surge Protection </t>
    </r>
  </si>
  <si>
    <t>RAIL 6 LED S6</t>
  </si>
  <si>
    <t xml:space="preserve">Surface, Pendant &amp; Recessed MTG </t>
  </si>
  <si>
    <t>(S, PA, PT, D, T)</t>
  </si>
  <si>
    <r>
      <t>S6-1L35K*-4-MB*-W*-</t>
    </r>
    <r>
      <rPr>
        <sz val="12"/>
        <color theme="8" tint="-0.499984740745262"/>
        <rFont val="Open Sans"/>
        <family val="2"/>
      </rPr>
      <t>(L1-L4)</t>
    </r>
    <r>
      <rPr>
        <sz val="12"/>
        <color theme="1"/>
        <rFont val="Open Sans"/>
        <family val="2"/>
      </rPr>
      <t xml:space="preserve">-1-X*-4 </t>
    </r>
  </si>
  <si>
    <r>
      <t>S6-1L35K*-8-MB*-W*-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 </t>
    </r>
  </si>
  <si>
    <r>
      <t>S6-1L35K*-12-MB*-W*-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 </t>
    </r>
  </si>
  <si>
    <r>
      <rPr>
        <sz val="11"/>
        <color rgb="FF002060"/>
        <rFont val="Open Sans"/>
        <family val="2"/>
      </rPr>
      <t>*Optics:</t>
    </r>
    <r>
      <rPr>
        <sz val="11"/>
        <rFont val="Open Sans"/>
        <family val="2"/>
      </rPr>
      <t xml:space="preserve"> Pricing Valid for Meta Ice &amp; Meta Blanc Lens</t>
    </r>
  </si>
  <si>
    <t xml:space="preserve">consult factory </t>
  </si>
  <si>
    <r>
      <rPr>
        <b/>
        <sz val="11"/>
        <color theme="1"/>
        <rFont val="Open Sans"/>
        <family val="2"/>
      </rPr>
      <t>B</t>
    </r>
    <r>
      <rPr>
        <sz val="11"/>
        <color theme="1"/>
        <rFont val="Open Sans"/>
        <family val="2"/>
      </rPr>
      <t xml:space="preserve"> = Emergency Battery Pack</t>
    </r>
  </si>
  <si>
    <t>Perimeter Mounting</t>
  </si>
  <si>
    <t>(T, T3, D, D3, K, K3)</t>
  </si>
  <si>
    <r>
      <rPr>
        <b/>
        <sz val="11"/>
        <color theme="1"/>
        <rFont val="Open Sans"/>
        <family val="2"/>
      </rPr>
      <t>IC</t>
    </r>
    <r>
      <rPr>
        <sz val="11"/>
        <color theme="1"/>
        <rFont val="Open Sans"/>
        <family val="2"/>
      </rPr>
      <t xml:space="preserve"> = 90 Degree Inside Corner</t>
    </r>
  </si>
  <si>
    <r>
      <rPr>
        <b/>
        <sz val="11"/>
        <color theme="1"/>
        <rFont val="Open Sans"/>
        <family val="2"/>
      </rPr>
      <t>OC</t>
    </r>
    <r>
      <rPr>
        <sz val="11"/>
        <color theme="1"/>
        <rFont val="Open Sans"/>
        <family val="2"/>
      </rPr>
      <t xml:space="preserve"> = 90 Degree Outside Corner </t>
    </r>
  </si>
  <si>
    <r>
      <rPr>
        <sz val="11"/>
        <color rgb="FF002060"/>
        <rFont val="Open Sans"/>
        <family val="2"/>
      </rPr>
      <t>*Optics:</t>
    </r>
    <r>
      <rPr>
        <sz val="11"/>
        <rFont val="Open Sans"/>
        <family val="2"/>
      </rPr>
      <t xml:space="preserve"> Pricing Valid for  Meta Blanc &amp; Meta Blanc w/ asymmetric Lens</t>
    </r>
  </si>
  <si>
    <r>
      <t>RP4D-1L35K*-</t>
    </r>
    <r>
      <rPr>
        <b/>
        <sz val="12"/>
        <color theme="1"/>
        <rFont val="Open Sans"/>
        <family val="2"/>
      </rPr>
      <t>TL</t>
    </r>
    <r>
      <rPr>
        <sz val="12"/>
        <color theme="1"/>
        <rFont val="Open Sans"/>
        <family val="2"/>
      </rPr>
      <t>-MB*-W-</t>
    </r>
    <r>
      <rPr>
        <sz val="12"/>
        <color theme="8" tint="-0.499984740745262"/>
        <rFont val="Open Sans"/>
        <family val="2"/>
      </rPr>
      <t>(L1-L4)</t>
    </r>
    <r>
      <rPr>
        <sz val="12"/>
        <color theme="1"/>
        <rFont val="Open Sans"/>
        <family val="2"/>
      </rPr>
      <t xml:space="preserve">-1-X*-4 </t>
    </r>
  </si>
  <si>
    <t>XTL</t>
  </si>
  <si>
    <t>per ft</t>
  </si>
  <si>
    <t xml:space="preserve">SECURESEAL HC04 </t>
  </si>
  <si>
    <t>(T, D)</t>
  </si>
  <si>
    <t>1X2</t>
  </si>
  <si>
    <r>
      <t>HC04-2L35K*-12-M-WM-</t>
    </r>
    <r>
      <rPr>
        <sz val="12"/>
        <color theme="8" tint="-0.499984740745262"/>
        <rFont val="Open Sans"/>
        <family val="2"/>
      </rPr>
      <t>(L1-L4)</t>
    </r>
    <r>
      <rPr>
        <sz val="12"/>
        <color theme="1"/>
        <rFont val="Open Sans"/>
        <family val="2"/>
      </rPr>
      <t xml:space="preserve">-1-T-4 </t>
    </r>
  </si>
  <si>
    <r>
      <t>HC04-2L35K*-14-M-WM-</t>
    </r>
    <r>
      <rPr>
        <sz val="12"/>
        <color theme="8" tint="-0.499984740745262"/>
        <rFont val="Open Sans"/>
        <family val="2"/>
      </rPr>
      <t>(L1-L4)</t>
    </r>
    <r>
      <rPr>
        <sz val="12"/>
        <color theme="1"/>
        <rFont val="Open Sans"/>
        <family val="2"/>
      </rPr>
      <t xml:space="preserve">-1-T-4 </t>
    </r>
  </si>
  <si>
    <r>
      <t>HC04-4L35K*-22-M-WM-</t>
    </r>
    <r>
      <rPr>
        <sz val="12"/>
        <color theme="8" tint="-0.499984740745262"/>
        <rFont val="Open Sans"/>
        <family val="2"/>
      </rPr>
      <t>(L1-L4)</t>
    </r>
    <r>
      <rPr>
        <sz val="12"/>
        <color theme="1"/>
        <rFont val="Open Sans"/>
        <family val="2"/>
      </rPr>
      <t xml:space="preserve">-1-T-4 </t>
    </r>
  </si>
  <si>
    <r>
      <t>HC04-4L35K*-24-M-WM-</t>
    </r>
    <r>
      <rPr>
        <sz val="12"/>
        <color theme="8" tint="-0.499984740745262"/>
        <rFont val="Open Sans"/>
        <family val="2"/>
      </rPr>
      <t>(L1-L4)</t>
    </r>
    <r>
      <rPr>
        <sz val="12"/>
        <color theme="1"/>
        <rFont val="Open Sans"/>
        <family val="2"/>
      </rPr>
      <t xml:space="preserve">-1-T-4 </t>
    </r>
  </si>
  <si>
    <r>
      <t xml:space="preserve">AL = </t>
    </r>
    <r>
      <rPr>
        <sz val="11"/>
        <rFont val="Open Sans"/>
        <family val="2"/>
      </rPr>
      <t xml:space="preserve">Aluminum Body </t>
    </r>
  </si>
  <si>
    <r>
      <t xml:space="preserve">AM = </t>
    </r>
    <r>
      <rPr>
        <sz val="11"/>
        <rFont val="Open Sans"/>
        <family val="2"/>
      </rPr>
      <t>Anti-Microbial White Paint</t>
    </r>
  </si>
  <si>
    <r>
      <t xml:space="preserve">AR = </t>
    </r>
    <r>
      <rPr>
        <sz val="11"/>
        <rFont val="Open Sans"/>
        <family val="2"/>
      </rPr>
      <t>Aluminum Body with RF</t>
    </r>
  </si>
  <si>
    <r>
      <rPr>
        <b/>
        <sz val="11"/>
        <color theme="1"/>
        <rFont val="Open Sans"/>
        <family val="2"/>
      </rPr>
      <t>D</t>
    </r>
    <r>
      <rPr>
        <sz val="11"/>
        <color theme="1"/>
        <rFont val="Open Sans"/>
        <family val="2"/>
      </rPr>
      <t xml:space="preserve"> =Drywall Mounting Kit </t>
    </r>
  </si>
  <si>
    <r>
      <rPr>
        <b/>
        <sz val="11"/>
        <color theme="1"/>
        <rFont val="Open Sans"/>
        <family val="2"/>
      </rPr>
      <t>D2</t>
    </r>
    <r>
      <rPr>
        <sz val="11"/>
        <color theme="1"/>
        <rFont val="Open Sans"/>
        <family val="2"/>
      </rPr>
      <t xml:space="preserve"> =Dali Driver </t>
    </r>
  </si>
  <si>
    <r>
      <rPr>
        <b/>
        <sz val="11"/>
        <color theme="1"/>
        <rFont val="Open Sans"/>
        <family val="2"/>
      </rPr>
      <t>RF</t>
    </r>
    <r>
      <rPr>
        <sz val="11"/>
        <color theme="1"/>
        <rFont val="Open Sans"/>
        <family val="2"/>
      </rPr>
      <t xml:space="preserve"> = Radio Interference Filter</t>
    </r>
  </si>
  <si>
    <t>RAIL 4 PERIMETER LED RP4D</t>
  </si>
  <si>
    <r>
      <rPr>
        <sz val="11"/>
        <color rgb="FF002060"/>
        <rFont val="Open Sans"/>
        <family val="2"/>
      </rPr>
      <t>*Finish:</t>
    </r>
    <r>
      <rPr>
        <sz val="11"/>
        <rFont val="Open Sans"/>
        <family val="2"/>
      </rPr>
      <t xml:space="preserve"> Prcing valid for </t>
    </r>
    <r>
      <rPr>
        <b/>
        <sz val="11"/>
        <rFont val="Open Sans"/>
        <family val="2"/>
      </rPr>
      <t>SG</t>
    </r>
    <r>
      <rPr>
        <sz val="11"/>
        <rFont val="Open Sans"/>
        <family val="2"/>
      </rPr>
      <t xml:space="preserve"> Silver/Grey and </t>
    </r>
    <r>
      <rPr>
        <b/>
        <sz val="11"/>
        <rFont val="Open Sans"/>
        <family val="2"/>
      </rPr>
      <t>WT</t>
    </r>
    <r>
      <rPr>
        <sz val="11"/>
        <rFont val="Open Sans"/>
        <family val="2"/>
      </rPr>
      <t xml:space="preserve"> White Textured Finishes</t>
    </r>
  </si>
  <si>
    <r>
      <t>RMEP6-2L35K*-4-M-WT*-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 </t>
    </r>
  </si>
  <si>
    <r>
      <t>RMEP6-2L35K*-8-M-WT*-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 </t>
    </r>
  </si>
  <si>
    <r>
      <t>RMEP8-2L35K*-4-M-WT*-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 </t>
    </r>
  </si>
  <si>
    <r>
      <t>RMEP8-2L35K*-8-M-WT*-</t>
    </r>
    <r>
      <rPr>
        <sz val="12"/>
        <color theme="8" tint="-0.499984740745262"/>
        <rFont val="Open Sans"/>
        <family val="2"/>
      </rPr>
      <t>(L1-L3)</t>
    </r>
    <r>
      <rPr>
        <sz val="12"/>
        <color theme="1"/>
        <rFont val="Open Sans"/>
        <family val="2"/>
      </rPr>
      <t xml:space="preserve">-1-X*-4 </t>
    </r>
  </si>
  <si>
    <t>PRICE PER FT -MAX TELESCOPIC LENGTH</t>
  </si>
  <si>
    <t>TRANSFORM TRA14</t>
  </si>
  <si>
    <t>Pendant</t>
  </si>
  <si>
    <r>
      <t>TRA14-2L35K*-4-AR-W-</t>
    </r>
    <r>
      <rPr>
        <sz val="12"/>
        <color theme="8" tint="-0.499984740745262"/>
        <rFont val="Open Sans"/>
        <family val="2"/>
      </rPr>
      <t>(L3-L4)</t>
    </r>
    <r>
      <rPr>
        <sz val="12"/>
        <color theme="1"/>
        <rFont val="Open Sans"/>
        <family val="2"/>
      </rPr>
      <t xml:space="preserve">-1-P1*-4-N-R-N </t>
    </r>
  </si>
  <si>
    <r>
      <rPr>
        <b/>
        <sz val="11"/>
        <color theme="1"/>
        <rFont val="Open Sans"/>
        <family val="2"/>
      </rPr>
      <t>L5/L6</t>
    </r>
    <r>
      <rPr>
        <sz val="11"/>
        <color theme="1"/>
        <rFont val="Open Sans"/>
        <family val="2"/>
      </rPr>
      <t xml:space="preserve"> =L5/L6 Light Level </t>
    </r>
  </si>
  <si>
    <r>
      <rPr>
        <b/>
        <sz val="11"/>
        <color theme="1"/>
        <rFont val="Open Sans"/>
        <family val="2"/>
      </rPr>
      <t>P2</t>
    </r>
    <r>
      <rPr>
        <sz val="11"/>
        <color theme="1"/>
        <rFont val="Open Sans"/>
        <family val="2"/>
      </rPr>
      <t xml:space="preserve"> = Power Over Aircraft Cable 48" </t>
    </r>
  </si>
  <si>
    <r>
      <rPr>
        <b/>
        <sz val="11"/>
        <color theme="1"/>
        <rFont val="Open Sans"/>
        <family val="2"/>
      </rPr>
      <t>P3</t>
    </r>
    <r>
      <rPr>
        <sz val="11"/>
        <color theme="1"/>
        <rFont val="Open Sans"/>
        <family val="2"/>
      </rPr>
      <t xml:space="preserve"> = Power Over Aircraft Cable 48" </t>
    </r>
  </si>
  <si>
    <r>
      <t>*</t>
    </r>
    <r>
      <rPr>
        <sz val="11"/>
        <color rgb="FF002060"/>
        <rFont val="Open Sans"/>
        <family val="2"/>
      </rPr>
      <t>Finish:</t>
    </r>
    <r>
      <rPr>
        <sz val="11"/>
        <rFont val="Open Sans"/>
        <family val="2"/>
      </rPr>
      <t xml:space="preserve"> Pricing Valid for Standard Black, Satin Aluminum &amp; White </t>
    </r>
  </si>
  <si>
    <t>1x4</t>
  </si>
  <si>
    <t>2x2</t>
  </si>
  <si>
    <t xml:space="preserve">Surface, Recessed, Pendant MTG </t>
  </si>
  <si>
    <r>
      <t xml:space="preserve">AM </t>
    </r>
    <r>
      <rPr>
        <sz val="11"/>
        <rFont val="Open Sans"/>
        <family val="2"/>
      </rPr>
      <t xml:space="preserve">= Anti-Microbial White Paint </t>
    </r>
  </si>
  <si>
    <r>
      <rPr>
        <b/>
        <sz val="11"/>
        <color theme="1"/>
        <rFont val="Open Sans"/>
        <family val="2"/>
      </rPr>
      <t xml:space="preserve">CG </t>
    </r>
    <r>
      <rPr>
        <sz val="11"/>
        <color theme="1"/>
        <rFont val="Open Sans"/>
        <family val="2"/>
      </rPr>
      <t xml:space="preserve">= Custom Graphic </t>
    </r>
  </si>
  <si>
    <r>
      <rPr>
        <b/>
        <sz val="11"/>
        <color theme="1"/>
        <rFont val="Open Sans"/>
        <family val="2"/>
      </rPr>
      <t xml:space="preserve">R </t>
    </r>
    <r>
      <rPr>
        <sz val="11"/>
        <color theme="1"/>
        <rFont val="Open Sans"/>
        <family val="2"/>
      </rPr>
      <t xml:space="preserve">= Remote Driver Box </t>
    </r>
  </si>
  <si>
    <r>
      <t xml:space="preserve">RC </t>
    </r>
    <r>
      <rPr>
        <sz val="11"/>
        <color theme="1"/>
        <rFont val="Open Sans"/>
        <family val="2"/>
      </rPr>
      <t xml:space="preserve">= Remote Surface Canopy </t>
    </r>
  </si>
  <si>
    <r>
      <rPr>
        <b/>
        <sz val="11"/>
        <color theme="1"/>
        <rFont val="Open Sans"/>
        <family val="2"/>
      </rPr>
      <t>TUN</t>
    </r>
    <r>
      <rPr>
        <sz val="11"/>
        <color theme="1"/>
        <rFont val="Open Sans"/>
        <family val="2"/>
      </rPr>
      <t xml:space="preserve"> = Tunable White </t>
    </r>
  </si>
  <si>
    <t xml:space="preserve">per order </t>
  </si>
  <si>
    <r>
      <rPr>
        <b/>
        <sz val="11"/>
        <color theme="1"/>
        <rFont val="Open Sans"/>
        <family val="2"/>
      </rPr>
      <t>CG</t>
    </r>
    <r>
      <rPr>
        <sz val="11"/>
        <color theme="1"/>
        <rFont val="Open Sans"/>
        <family val="2"/>
      </rPr>
      <t xml:space="preserve"> = Custom Graphic Set-Up</t>
    </r>
  </si>
  <si>
    <r>
      <rPr>
        <sz val="11"/>
        <color rgb="FF002060"/>
        <rFont val="Open Sans"/>
        <family val="2"/>
      </rPr>
      <t>*Optics:</t>
    </r>
    <r>
      <rPr>
        <sz val="11"/>
        <rFont val="Open Sans"/>
        <family val="2"/>
      </rPr>
      <t xml:space="preserve"> Pricing valid for PQ, QQ, CC, SD, PS, SD</t>
    </r>
  </si>
  <si>
    <t>(D, T, S)</t>
  </si>
  <si>
    <r>
      <rPr>
        <b/>
        <sz val="12"/>
        <color theme="1"/>
        <rFont val="Open Sans"/>
        <family val="2"/>
      </rPr>
      <t>P1,P2,P3</t>
    </r>
    <r>
      <rPr>
        <sz val="12"/>
        <color theme="1"/>
        <rFont val="Open Sans"/>
        <family val="2"/>
      </rPr>
      <t xml:space="preserve"> = Pendant power over Aircraft Cable </t>
    </r>
  </si>
  <si>
    <r>
      <t>SCE-2L35K*-14-X*-W-</t>
    </r>
    <r>
      <rPr>
        <sz val="12"/>
        <color theme="8" tint="-0.499984740745262"/>
        <rFont val="Open Sans"/>
        <family val="2"/>
      </rPr>
      <t>(L3-L4)</t>
    </r>
    <r>
      <rPr>
        <sz val="12"/>
        <color theme="1"/>
        <rFont val="Open Sans"/>
        <family val="2"/>
      </rPr>
      <t>-1-T-4-N-X</t>
    </r>
  </si>
  <si>
    <t>Scene SCEM MRI</t>
  </si>
  <si>
    <t xml:space="preserve">Surface, Recessed MTG </t>
  </si>
  <si>
    <r>
      <t>SCEM-2L35K*-14-X*-AM-</t>
    </r>
    <r>
      <rPr>
        <sz val="12"/>
        <color theme="8" tint="-0.499984740745262"/>
        <rFont val="Open Sans"/>
        <family val="2"/>
      </rPr>
      <t>(L3-L4)</t>
    </r>
    <r>
      <rPr>
        <sz val="12"/>
        <color theme="1"/>
        <rFont val="Open Sans"/>
        <family val="2"/>
      </rPr>
      <t>-1-T-4-N-X</t>
    </r>
  </si>
  <si>
    <r>
      <rPr>
        <b/>
        <sz val="12"/>
        <color theme="1"/>
        <rFont val="Open Sans"/>
        <family val="2"/>
      </rPr>
      <t>L5/L6</t>
    </r>
    <r>
      <rPr>
        <sz val="12"/>
        <color theme="1"/>
        <rFont val="Open Sans"/>
        <family val="2"/>
      </rPr>
      <t xml:space="preserve"> = L5/L6 light level </t>
    </r>
  </si>
  <si>
    <r>
      <rPr>
        <b/>
        <sz val="12"/>
        <color theme="1"/>
        <rFont val="Open Sans"/>
        <family val="2"/>
      </rPr>
      <t>L6/L7</t>
    </r>
    <r>
      <rPr>
        <sz val="12"/>
        <color theme="1"/>
        <rFont val="Open Sans"/>
        <family val="2"/>
      </rPr>
      <t xml:space="preserve"> = L5/L6 light level </t>
    </r>
  </si>
  <si>
    <r>
      <t>SCEM-2L35K*-22-X*-W-</t>
    </r>
    <r>
      <rPr>
        <sz val="12"/>
        <color theme="8" tint="-0.499984740745262"/>
        <rFont val="Open Sans"/>
        <family val="2"/>
      </rPr>
      <t>(L4-L5)</t>
    </r>
    <r>
      <rPr>
        <sz val="12"/>
        <color theme="1"/>
        <rFont val="Open Sans"/>
        <family val="2"/>
      </rPr>
      <t>-1-T-4-N-X</t>
    </r>
  </si>
  <si>
    <r>
      <t xml:space="preserve">RF = </t>
    </r>
    <r>
      <rPr>
        <sz val="11"/>
        <color theme="1"/>
        <rFont val="Open Sans"/>
        <family val="2"/>
      </rPr>
      <t xml:space="preserve">Medical Power Line Filter </t>
    </r>
  </si>
  <si>
    <r>
      <t>SCE-2L35K*-22-X*-W-</t>
    </r>
    <r>
      <rPr>
        <sz val="12"/>
        <color theme="8" tint="-0.499984740745262"/>
        <rFont val="Open Sans"/>
        <family val="2"/>
      </rPr>
      <t>(L4-L5)</t>
    </r>
    <r>
      <rPr>
        <sz val="12"/>
        <color theme="1"/>
        <rFont val="Open Sans"/>
        <family val="2"/>
      </rPr>
      <t>-1-T-4-N-X</t>
    </r>
  </si>
  <si>
    <r>
      <rPr>
        <b/>
        <sz val="11"/>
        <color theme="1"/>
        <rFont val="Open Sans"/>
        <family val="2"/>
      </rPr>
      <t>L6/L7</t>
    </r>
    <r>
      <rPr>
        <sz val="11"/>
        <color theme="1"/>
        <rFont val="Open Sans"/>
        <family val="2"/>
      </rPr>
      <t xml:space="preserve"> = L6/L7 light level </t>
    </r>
  </si>
  <si>
    <t>*Max arm length of 5ft</t>
  </si>
  <si>
    <t>LED 347 Osram Driver - 4'</t>
  </si>
  <si>
    <t>LED 347 Osram Driver - 8'</t>
  </si>
  <si>
    <t>LED 347 Osram Driver - 12'</t>
  </si>
  <si>
    <t>LED 347 Osram Driver - 8' (2 rows of led)</t>
  </si>
  <si>
    <t>LED 347 Osram Driver - 4' (2 rows of led)</t>
  </si>
  <si>
    <t>LED 347 Osram Driver - 12' (2 rows of led)</t>
  </si>
  <si>
    <t>L4 = L4 light level -8ft</t>
  </si>
  <si>
    <t>L4 = L4 light level -12ft</t>
  </si>
  <si>
    <t xml:space="preserve">L4 = L4 light level -4ft (2 rows of LED) </t>
  </si>
  <si>
    <t xml:space="preserve">L4 = L4 light level -8ft (2 rows of LED) </t>
  </si>
  <si>
    <t xml:space="preserve">L4 = L4 light level -12ft (2 rows of LED) </t>
  </si>
  <si>
    <t>LED 347 Osram Driver - 2' (2 rows of led)</t>
  </si>
  <si>
    <t xml:space="preserve">L4 = L4 light level -2ft (3 rows of LED) </t>
  </si>
  <si>
    <t xml:space="preserve">L4 = L4 light level -4ft (3 rows of LED) </t>
  </si>
  <si>
    <t xml:space="preserve">L4 = L4 light level -8ft (3 rows of LED) </t>
  </si>
  <si>
    <t>LED 347 Osram Driver - 2' (3 rows of led)</t>
  </si>
  <si>
    <t>LED 347 Osram Driver - 4' (3 rows of led)</t>
  </si>
  <si>
    <t>LED 347 Osram Driver - 8' (3 rows of led)</t>
  </si>
  <si>
    <t>Drywall Kit (HC04)</t>
  </si>
  <si>
    <t>Drywall Kit (TC4)</t>
  </si>
  <si>
    <t>LED Board 90CRI (Nata)</t>
  </si>
  <si>
    <r>
      <rPr>
        <b/>
        <sz val="11"/>
        <color theme="1"/>
        <rFont val="Open Sans"/>
        <family val="2"/>
      </rPr>
      <t>B</t>
    </r>
    <r>
      <rPr>
        <sz val="11"/>
        <color theme="1"/>
        <rFont val="Open Sans"/>
        <family val="2"/>
      </rPr>
      <t xml:space="preserve"> = Emergency Battery Pack </t>
    </r>
  </si>
  <si>
    <t xml:space="preserve">LED Board 90CRI - 2ft </t>
  </si>
  <si>
    <t xml:space="preserve">LED Board 90CRI - 4ft </t>
  </si>
  <si>
    <t xml:space="preserve">LED Board 90CRI - 8ft </t>
  </si>
  <si>
    <t xml:space="preserve">LED Board 90CRI - 12ft </t>
  </si>
  <si>
    <t>Corner</t>
  </si>
  <si>
    <t>12" x 12" 90 degree corner</t>
  </si>
  <si>
    <t>LED Board 90CRI - 4ft (2 rows of LED)</t>
  </si>
  <si>
    <t>LED Board 90CRI - 8ft (2 rows of LED)</t>
  </si>
  <si>
    <t>LED Board 90CRI - 12ft (2 rows of LED)</t>
  </si>
  <si>
    <t>12" x 12" 90 degree corner (direct/indirect)</t>
  </si>
  <si>
    <t xml:space="preserve">12" x 12" 90 degree corner Outdoor </t>
  </si>
  <si>
    <t xml:space="preserve">Custom Graphic - Scene Set Up </t>
  </si>
  <si>
    <t>Adder</t>
  </si>
  <si>
    <t xml:space="preserve">*NEW VERSION2 ARRIVING AUGUST 2018*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</si>
</sst>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\-&quot;$&quot;#,##0"/>
    <numFmt numFmtId="44" formatCode="_-&quot;$&quot;* #,##0.00_-;\-&quot;$&quot;* #,##0.00_-;_-&quot;$&quot;* &quot;-&quot;??_-;_-@_-"/>
    <numFmt numFmtId="164" formatCode="_(&quot;$&quot;* #,##0_);_(&quot;$&quot;* \(#,##0\);_(&quot;$&quot;* &quot;-&quot;??_);_(@_)"/>
    <numFmt numFmtId="165" formatCode="&quot;$&quot;#,##0"/>
    <numFmt numFmtId="166" formatCode="_-&quot;$&quot;* #,##0_-;\-&quot;$&quot;* #,##0_-;_-&quot;$&quot;* &quot;-&quot;??_-;_-@_-"/>
    <numFmt numFmtId="167" formatCode="&quot;$&quot;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0"/>
      <name val="Open Sans"/>
      <family val="2"/>
    </font>
    <font>
      <b/>
      <sz val="11"/>
      <color theme="1"/>
      <name val="Open Sans"/>
      <family val="2"/>
    </font>
    <font>
      <b/>
      <sz val="12"/>
      <color theme="1"/>
      <name val="Open Sans"/>
      <family val="2"/>
    </font>
    <font>
      <sz val="11"/>
      <color theme="1"/>
      <name val="Open Sans"/>
      <family val="2"/>
    </font>
    <font>
      <b/>
      <sz val="24"/>
      <color theme="1"/>
      <name val="Open Sans"/>
      <family val="2"/>
    </font>
    <font>
      <b/>
      <sz val="14"/>
      <color theme="1"/>
      <name val="Open Sans"/>
      <family val="2"/>
    </font>
    <font>
      <b/>
      <sz val="12"/>
      <color theme="1"/>
      <name val="Open Sans"/>
      <family val="2"/>
    </font>
    <font>
      <b/>
      <sz val="11"/>
      <color theme="0"/>
      <name val="Open Sans"/>
      <family val="2"/>
    </font>
    <font>
      <b/>
      <sz val="16"/>
      <color theme="8" tint="-0.499984740745262"/>
      <name val="Open Sans"/>
      <family val="2"/>
    </font>
    <font>
      <sz val="12"/>
      <color theme="1"/>
      <name val="Open Sans"/>
      <family val="2"/>
    </font>
    <font>
      <sz val="12"/>
      <color theme="8" tint="-0.499984740745262"/>
      <name val="Open Sans"/>
      <family val="2"/>
    </font>
    <font>
      <b/>
      <sz val="11"/>
      <color theme="1"/>
      <name val="Open Sans"/>
      <family val="2"/>
    </font>
    <font>
      <b/>
      <sz val="11"/>
      <name val="Open Sans"/>
      <family val="2"/>
    </font>
    <font>
      <sz val="11"/>
      <name val="Open Sans"/>
      <family val="2"/>
    </font>
    <font>
      <sz val="11"/>
      <color rgb="FF002060"/>
      <name val="Open Sans"/>
      <family val="2"/>
    </font>
    <font>
      <sz val="24"/>
      <color theme="1"/>
      <name val="Open Sans"/>
      <family val="2"/>
    </font>
    <font>
      <sz val="12"/>
      <color rgb="FF002060"/>
      <name val="Open Sans"/>
      <family val="2"/>
    </font>
    <font>
      <b/>
      <sz val="20"/>
      <color theme="1"/>
      <name val="Open Sans"/>
      <family val="2"/>
    </font>
    <font>
      <b/>
      <sz val="24"/>
      <name val="Open Sans"/>
      <family val="2"/>
    </font>
    <font>
      <sz val="24"/>
      <name val="Open Sans"/>
      <family val="2"/>
    </font>
    <font>
      <b/>
      <sz val="11"/>
      <color rgb="FFFF0000"/>
      <name val="Open Sans"/>
      <family val="2"/>
    </font>
    <font>
      <b/>
      <sz val="16"/>
      <color theme="1"/>
      <name val="Open Sans"/>
      <family val="2"/>
    </font>
    <font>
      <b/>
      <sz val="12"/>
      <name val="Open Sans"/>
      <family val="2"/>
    </font>
    <font>
      <b/>
      <sz val="18"/>
      <name val="Open Sans"/>
      <family val="2"/>
    </font>
    <font>
      <b/>
      <sz val="10"/>
      <color theme="1"/>
      <name val="Open Sans"/>
      <family val="2"/>
    </font>
    <font>
      <b/>
      <sz val="10"/>
      <name val="Open Sans"/>
      <family val="2"/>
    </font>
    <font>
      <sz val="10"/>
      <name val="Open Sans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3">
    <xf numFmtId="0" fontId="0" fillId="0" borderId="0" xfId="0"/>
    <xf numFmtId="0" fontId="0" fillId="0" borderId="0" xfId="0" applyFill="1"/>
    <xf numFmtId="0" fontId="0" fillId="0" borderId="0" xfId="0" applyFill="1" applyBorder="1"/>
    <xf numFmtId="165" fontId="0" fillId="0" borderId="0" xfId="0" applyNumberFormat="1"/>
    <xf numFmtId="0" fontId="2" fillId="0" borderId="0" xfId="0" applyFont="1"/>
    <xf numFmtId="0" fontId="0" fillId="0" borderId="0" xfId="0" applyFont="1"/>
    <xf numFmtId="0" fontId="0" fillId="0" borderId="0" xfId="0" applyBorder="1"/>
    <xf numFmtId="0" fontId="4" fillId="0" borderId="0" xfId="0" applyFont="1"/>
    <xf numFmtId="0" fontId="6" fillId="9" borderId="5" xfId="0" applyFont="1" applyFill="1" applyBorder="1"/>
    <xf numFmtId="0" fontId="6" fillId="9" borderId="0" xfId="0" applyFont="1" applyFill="1" applyBorder="1"/>
    <xf numFmtId="0" fontId="6" fillId="9" borderId="6" xfId="0" applyFont="1" applyFill="1" applyBorder="1"/>
    <xf numFmtId="0" fontId="7" fillId="9" borderId="5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7" fillId="9" borderId="35" xfId="0" applyFont="1" applyFill="1" applyBorder="1" applyAlignment="1">
      <alignment horizontal="center"/>
    </xf>
    <xf numFmtId="0" fontId="7" fillId="9" borderId="6" xfId="0" applyFont="1" applyFill="1" applyBorder="1" applyAlignment="1">
      <alignment horizontal="center"/>
    </xf>
    <xf numFmtId="0" fontId="6" fillId="0" borderId="5" xfId="0" applyFont="1" applyBorder="1"/>
    <xf numFmtId="0" fontId="6" fillId="0" borderId="3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/>
    <xf numFmtId="0" fontId="6" fillId="0" borderId="3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6" fontId="8" fillId="0" borderId="0" xfId="0" applyNumberFormat="1" applyFont="1" applyBorder="1" applyAlignment="1">
      <alignment horizontal="center"/>
    </xf>
    <xf numFmtId="6" fontId="6" fillId="0" borderId="0" xfId="0" applyNumberFormat="1" applyFont="1" applyBorder="1" applyAlignment="1">
      <alignment horizontal="center"/>
    </xf>
    <xf numFmtId="6" fontId="6" fillId="0" borderId="0" xfId="0" applyNumberFormat="1" applyFont="1" applyBorder="1" applyAlignment="1">
      <alignment horizontal="center" vertical="center"/>
    </xf>
    <xf numFmtId="6" fontId="6" fillId="0" borderId="7" xfId="0" applyNumberFormat="1" applyFont="1" applyBorder="1" applyAlignment="1">
      <alignment horizontal="center"/>
    </xf>
    <xf numFmtId="0" fontId="10" fillId="0" borderId="0" xfId="0" applyFont="1"/>
    <xf numFmtId="0" fontId="14" fillId="5" borderId="0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6" fillId="0" borderId="25" xfId="0" applyFont="1" applyFill="1" applyBorder="1"/>
    <xf numFmtId="165" fontId="13" fillId="0" borderId="3" xfId="0" applyNumberFormat="1" applyFont="1" applyFill="1" applyBorder="1" applyAlignment="1">
      <alignment horizontal="center"/>
    </xf>
    <xf numFmtId="165" fontId="13" fillId="0" borderId="4" xfId="0" applyNumberFormat="1" applyFont="1" applyFill="1" applyBorder="1" applyAlignment="1">
      <alignment horizontal="center"/>
    </xf>
    <xf numFmtId="0" fontId="10" fillId="4" borderId="24" xfId="0" applyFont="1" applyFill="1" applyBorder="1" applyAlignment="1"/>
    <xf numFmtId="165" fontId="10" fillId="4" borderId="0" xfId="0" applyNumberFormat="1" applyFont="1" applyFill="1" applyBorder="1" applyAlignment="1">
      <alignment horizontal="center"/>
    </xf>
    <xf numFmtId="165" fontId="10" fillId="4" borderId="6" xfId="0" applyNumberFormat="1" applyFont="1" applyFill="1" applyBorder="1" applyAlignment="1">
      <alignment horizontal="center"/>
    </xf>
    <xf numFmtId="0" fontId="10" fillId="4" borderId="7" xfId="0" applyFont="1" applyFill="1" applyBorder="1" applyAlignment="1"/>
    <xf numFmtId="165" fontId="10" fillId="4" borderId="7" xfId="0" applyNumberFormat="1" applyFont="1" applyFill="1" applyBorder="1" applyAlignment="1">
      <alignment horizontal="center"/>
    </xf>
    <xf numFmtId="165" fontId="10" fillId="4" borderId="9" xfId="0" applyNumberFormat="1" applyFont="1" applyFill="1" applyBorder="1" applyAlignment="1">
      <alignment horizontal="center"/>
    </xf>
    <xf numFmtId="0" fontId="13" fillId="0" borderId="4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/>
    </xf>
    <xf numFmtId="165" fontId="18" fillId="3" borderId="4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left"/>
    </xf>
    <xf numFmtId="165" fontId="20" fillId="4" borderId="0" xfId="0" applyNumberFormat="1" applyFont="1" applyFill="1" applyBorder="1" applyAlignment="1">
      <alignment horizontal="center"/>
    </xf>
    <xf numFmtId="165" fontId="20" fillId="4" borderId="6" xfId="0" applyNumberFormat="1" applyFont="1" applyFill="1" applyBorder="1" applyAlignment="1">
      <alignment horizontal="center"/>
    </xf>
    <xf numFmtId="0" fontId="10" fillId="4" borderId="0" xfId="0" applyFont="1" applyFill="1" applyBorder="1"/>
    <xf numFmtId="0" fontId="20" fillId="4" borderId="6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7" xfId="0" applyFont="1" applyFill="1" applyBorder="1"/>
    <xf numFmtId="0" fontId="10" fillId="4" borderId="9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6" fillId="0" borderId="24" xfId="0" applyFont="1" applyFill="1" applyBorder="1"/>
    <xf numFmtId="165" fontId="13" fillId="0" borderId="0" xfId="0" applyNumberFormat="1" applyFont="1" applyFill="1" applyBorder="1" applyAlignment="1">
      <alignment horizontal="center"/>
    </xf>
    <xf numFmtId="165" fontId="13" fillId="0" borderId="6" xfId="0" applyNumberFormat="1" applyFont="1" applyFill="1" applyBorder="1" applyAlignment="1">
      <alignment horizontal="center"/>
    </xf>
    <xf numFmtId="165" fontId="13" fillId="4" borderId="6" xfId="0" applyNumberFormat="1" applyFont="1" applyFill="1" applyBorder="1" applyAlignment="1">
      <alignment horizontal="center"/>
    </xf>
    <xf numFmtId="165" fontId="10" fillId="4" borderId="9" xfId="0" applyNumberFormat="1" applyFont="1" applyFill="1" applyBorder="1" applyAlignment="1"/>
    <xf numFmtId="0" fontId="10" fillId="4" borderId="0" xfId="0" applyFont="1" applyFill="1" applyBorder="1" applyAlignment="1"/>
    <xf numFmtId="165" fontId="10" fillId="4" borderId="6" xfId="0" applyNumberFormat="1" applyFont="1" applyFill="1" applyBorder="1" applyAlignment="1"/>
    <xf numFmtId="0" fontId="10" fillId="4" borderId="26" xfId="0" applyFont="1" applyFill="1" applyBorder="1" applyAlignment="1"/>
    <xf numFmtId="165" fontId="10" fillId="3" borderId="3" xfId="0" applyNumberFormat="1" applyFont="1" applyFill="1" applyBorder="1" applyAlignment="1">
      <alignment horizontal="center"/>
    </xf>
    <xf numFmtId="165" fontId="10" fillId="3" borderId="4" xfId="0" applyNumberFormat="1" applyFont="1" applyFill="1" applyBorder="1" applyAlignment="1">
      <alignment horizontal="center"/>
    </xf>
    <xf numFmtId="0" fontId="10" fillId="0" borderId="0" xfId="0" applyFont="1" applyFill="1"/>
    <xf numFmtId="165" fontId="16" fillId="0" borderId="0" xfId="0" applyNumberFormat="1" applyFont="1" applyFill="1" applyBorder="1" applyAlignment="1">
      <alignment horizontal="center"/>
    </xf>
    <xf numFmtId="165" fontId="16" fillId="0" borderId="6" xfId="0" applyNumberFormat="1" applyFont="1" applyFill="1" applyBorder="1" applyAlignment="1">
      <alignment horizontal="center"/>
    </xf>
    <xf numFmtId="165" fontId="16" fillId="0" borderId="16" xfId="0" applyNumberFormat="1" applyFont="1" applyFill="1" applyBorder="1" applyAlignment="1">
      <alignment horizontal="center"/>
    </xf>
    <xf numFmtId="0" fontId="10" fillId="4" borderId="13" xfId="0" applyFont="1" applyFill="1" applyBorder="1" applyAlignment="1"/>
    <xf numFmtId="0" fontId="10" fillId="4" borderId="14" xfId="0" applyFont="1" applyFill="1" applyBorder="1" applyAlignment="1"/>
    <xf numFmtId="165" fontId="10" fillId="4" borderId="14" xfId="0" applyNumberFormat="1" applyFont="1" applyFill="1" applyBorder="1" applyAlignment="1">
      <alignment horizontal="center"/>
    </xf>
    <xf numFmtId="165" fontId="10" fillId="4" borderId="15" xfId="0" applyNumberFormat="1" applyFont="1" applyFill="1" applyBorder="1" applyAlignment="1"/>
    <xf numFmtId="0" fontId="10" fillId="4" borderId="5" xfId="0" applyFont="1" applyFill="1" applyBorder="1" applyAlignment="1"/>
    <xf numFmtId="165" fontId="16" fillId="0" borderId="3" xfId="0" applyNumberFormat="1" applyFont="1" applyFill="1" applyBorder="1" applyAlignment="1">
      <alignment horizontal="center"/>
    </xf>
    <xf numFmtId="165" fontId="16" fillId="0" borderId="4" xfId="0" applyNumberFormat="1" applyFont="1" applyFill="1" applyBorder="1" applyAlignment="1">
      <alignment horizontal="center"/>
    </xf>
    <xf numFmtId="0" fontId="10" fillId="4" borderId="5" xfId="0" applyFont="1" applyFill="1" applyBorder="1"/>
    <xf numFmtId="0" fontId="10" fillId="4" borderId="8" xfId="0" applyFont="1" applyFill="1" applyBorder="1"/>
    <xf numFmtId="0" fontId="20" fillId="0" borderId="0" xfId="0" applyFont="1" applyAlignment="1"/>
    <xf numFmtId="0" fontId="10" fillId="0" borderId="5" xfId="0" applyFont="1" applyBorder="1"/>
    <xf numFmtId="0" fontId="10" fillId="0" borderId="0" xfId="0" applyFont="1" applyFill="1" applyBorder="1"/>
    <xf numFmtId="0" fontId="10" fillId="0" borderId="8" xfId="0" applyFont="1" applyFill="1" applyBorder="1"/>
    <xf numFmtId="0" fontId="10" fillId="0" borderId="7" xfId="0" applyFont="1" applyFill="1" applyBorder="1"/>
    <xf numFmtId="165" fontId="16" fillId="0" borderId="7" xfId="0" applyNumberFormat="1" applyFont="1" applyFill="1" applyBorder="1" applyAlignment="1">
      <alignment horizontal="center"/>
    </xf>
    <xf numFmtId="165" fontId="16" fillId="0" borderId="9" xfId="0" applyNumberFormat="1" applyFont="1" applyFill="1" applyBorder="1" applyAlignment="1">
      <alignment horizontal="center"/>
    </xf>
    <xf numFmtId="0" fontId="16" fillId="0" borderId="0" xfId="0" applyFont="1" applyFill="1" applyBorder="1"/>
    <xf numFmtId="165" fontId="10" fillId="3" borderId="6" xfId="0" applyNumberFormat="1" applyFont="1" applyFill="1" applyBorder="1" applyAlignment="1">
      <alignment horizontal="center"/>
    </xf>
    <xf numFmtId="165" fontId="16" fillId="4" borderId="0" xfId="0" applyNumberFormat="1" applyFont="1" applyFill="1" applyBorder="1" applyAlignment="1">
      <alignment horizontal="center"/>
    </xf>
    <xf numFmtId="165" fontId="10" fillId="3" borderId="16" xfId="0" applyNumberFormat="1" applyFont="1" applyFill="1" applyBorder="1" applyAlignment="1">
      <alignment horizontal="center"/>
    </xf>
    <xf numFmtId="165" fontId="10" fillId="3" borderId="34" xfId="0" applyNumberFormat="1" applyFont="1" applyFill="1" applyBorder="1" applyAlignment="1">
      <alignment horizontal="center"/>
    </xf>
    <xf numFmtId="0" fontId="10" fillId="4" borderId="24" xfId="0" applyFont="1" applyFill="1" applyBorder="1"/>
    <xf numFmtId="0" fontId="10" fillId="5" borderId="8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left"/>
    </xf>
    <xf numFmtId="165" fontId="10" fillId="5" borderId="7" xfId="0" applyNumberFormat="1" applyFont="1" applyFill="1" applyBorder="1" applyAlignment="1">
      <alignment horizontal="center"/>
    </xf>
    <xf numFmtId="165" fontId="10" fillId="5" borderId="9" xfId="0" applyNumberFormat="1" applyFont="1" applyFill="1" applyBorder="1" applyAlignment="1">
      <alignment horizontal="center"/>
    </xf>
    <xf numFmtId="0" fontId="18" fillId="4" borderId="24" xfId="0" applyFont="1" applyFill="1" applyBorder="1" applyAlignment="1"/>
    <xf numFmtId="0" fontId="14" fillId="5" borderId="2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6" fillId="3" borderId="25" xfId="0" applyFont="1" applyFill="1" applyBorder="1"/>
    <xf numFmtId="165" fontId="13" fillId="3" borderId="3" xfId="0" applyNumberFormat="1" applyFont="1" applyFill="1" applyBorder="1" applyAlignment="1">
      <alignment horizontal="center"/>
    </xf>
    <xf numFmtId="165" fontId="13" fillId="3" borderId="4" xfId="0" applyNumberFormat="1" applyFont="1" applyFill="1" applyBorder="1" applyAlignment="1">
      <alignment horizontal="center"/>
    </xf>
    <xf numFmtId="0" fontId="10" fillId="4" borderId="1" xfId="0" applyFont="1" applyFill="1" applyBorder="1" applyAlignment="1"/>
    <xf numFmtId="165" fontId="10" fillId="4" borderId="1" xfId="0" applyNumberFormat="1" applyFont="1" applyFill="1" applyBorder="1" applyAlignment="1">
      <alignment horizontal="center"/>
    </xf>
    <xf numFmtId="165" fontId="10" fillId="4" borderId="18" xfId="0" applyNumberFormat="1" applyFont="1" applyFill="1" applyBorder="1" applyAlignment="1"/>
    <xf numFmtId="0" fontId="16" fillId="3" borderId="32" xfId="0" applyFont="1" applyFill="1" applyBorder="1"/>
    <xf numFmtId="165" fontId="13" fillId="3" borderId="17" xfId="0" applyNumberFormat="1" applyFont="1" applyFill="1" applyBorder="1" applyAlignment="1">
      <alignment horizontal="center"/>
    </xf>
    <xf numFmtId="165" fontId="13" fillId="3" borderId="33" xfId="0" applyNumberFormat="1" applyFont="1" applyFill="1" applyBorder="1" applyAlignment="1">
      <alignment horizontal="center"/>
    </xf>
    <xf numFmtId="165" fontId="10" fillId="3" borderId="27" xfId="0" applyNumberFormat="1" applyFont="1" applyFill="1" applyBorder="1" applyAlignment="1">
      <alignment horizontal="center"/>
    </xf>
    <xf numFmtId="165" fontId="10" fillId="3" borderId="29" xfId="0" applyNumberFormat="1" applyFont="1" applyFill="1" applyBorder="1" applyAlignment="1">
      <alignment horizontal="center"/>
    </xf>
    <xf numFmtId="0" fontId="16" fillId="0" borderId="3" xfId="0" applyFont="1" applyFill="1" applyBorder="1"/>
    <xf numFmtId="0" fontId="16" fillId="0" borderId="30" xfId="0" applyFont="1" applyFill="1" applyBorder="1"/>
    <xf numFmtId="165" fontId="10" fillId="4" borderId="0" xfId="0" applyNumberFormat="1" applyFont="1" applyFill="1" applyBorder="1" applyAlignment="1">
      <alignment horizontal="left"/>
    </xf>
    <xf numFmtId="0" fontId="20" fillId="4" borderId="5" xfId="0" applyFont="1" applyFill="1" applyBorder="1" applyAlignment="1">
      <alignment horizontal="center"/>
    </xf>
    <xf numFmtId="165" fontId="20" fillId="4" borderId="0" xfId="0" applyNumberFormat="1" applyFont="1" applyFill="1" applyBorder="1" applyAlignment="1">
      <alignment horizontal="left"/>
    </xf>
    <xf numFmtId="0" fontId="16" fillId="3" borderId="3" xfId="0" applyFont="1" applyFill="1" applyBorder="1"/>
    <xf numFmtId="0" fontId="10" fillId="9" borderId="5" xfId="0" applyFont="1" applyFill="1" applyBorder="1"/>
    <xf numFmtId="0" fontId="10" fillId="9" borderId="0" xfId="0" applyFont="1" applyFill="1" applyBorder="1"/>
    <xf numFmtId="0" fontId="10" fillId="9" borderId="6" xfId="0" applyFont="1" applyFill="1" applyBorder="1"/>
    <xf numFmtId="0" fontId="14" fillId="9" borderId="5" xfId="0" applyFont="1" applyFill="1" applyBorder="1" applyAlignment="1">
      <alignment horizontal="center"/>
    </xf>
    <xf numFmtId="0" fontId="14" fillId="9" borderId="0" xfId="0" applyFont="1" applyFill="1" applyBorder="1" applyAlignment="1">
      <alignment horizontal="center"/>
    </xf>
    <xf numFmtId="0" fontId="14" fillId="9" borderId="35" xfId="0" applyFont="1" applyFill="1" applyBorder="1" applyAlignment="1">
      <alignment horizontal="center"/>
    </xf>
    <xf numFmtId="0" fontId="14" fillId="9" borderId="6" xfId="0" applyFont="1" applyFill="1" applyBorder="1" applyAlignment="1">
      <alignment horizontal="center"/>
    </xf>
    <xf numFmtId="6" fontId="18" fillId="0" borderId="0" xfId="0" applyNumberFormat="1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0" fontId="10" fillId="0" borderId="5" xfId="0" applyFont="1" applyBorder="1" applyAlignment="1">
      <alignment vertical="center"/>
    </xf>
    <xf numFmtId="6" fontId="10" fillId="0" borderId="0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/>
    <xf numFmtId="6" fontId="10" fillId="0" borderId="7" xfId="0" applyNumberFormat="1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0" fillId="4" borderId="0" xfId="0" applyFont="1" applyFill="1" applyBorder="1"/>
    <xf numFmtId="165" fontId="20" fillId="4" borderId="6" xfId="0" applyNumberFormat="1" applyFont="1" applyFill="1" applyBorder="1" applyAlignment="1">
      <alignment horizontal="right"/>
    </xf>
    <xf numFmtId="165" fontId="10" fillId="4" borderId="6" xfId="0" applyNumberFormat="1" applyFont="1" applyFill="1" applyBorder="1" applyAlignment="1">
      <alignment horizontal="right"/>
    </xf>
    <xf numFmtId="0" fontId="10" fillId="4" borderId="6" xfId="0" applyFont="1" applyFill="1" applyBorder="1" applyAlignment="1">
      <alignment horizontal="right"/>
    </xf>
    <xf numFmtId="0" fontId="6" fillId="4" borderId="0" xfId="0" applyFont="1" applyFill="1" applyBorder="1"/>
    <xf numFmtId="0" fontId="6" fillId="4" borderId="6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165" fontId="6" fillId="4" borderId="15" xfId="0" applyNumberFormat="1" applyFont="1" applyFill="1" applyBorder="1" applyAlignment="1"/>
    <xf numFmtId="165" fontId="6" fillId="4" borderId="15" xfId="0" applyNumberFormat="1" applyFont="1" applyFill="1" applyBorder="1" applyAlignment="1">
      <alignment horizontal="center"/>
    </xf>
    <xf numFmtId="165" fontId="10" fillId="4" borderId="18" xfId="0" applyNumberFormat="1" applyFont="1" applyFill="1" applyBorder="1" applyAlignment="1">
      <alignment horizontal="center"/>
    </xf>
    <xf numFmtId="165" fontId="6" fillId="4" borderId="6" xfId="0" applyNumberFormat="1" applyFont="1" applyFill="1" applyBorder="1" applyAlignment="1">
      <alignment horizontal="center"/>
    </xf>
    <xf numFmtId="0" fontId="16" fillId="0" borderId="38" xfId="0" applyFont="1" applyFill="1" applyBorder="1"/>
    <xf numFmtId="0" fontId="10" fillId="3" borderId="8" xfId="0" applyFont="1" applyFill="1" applyBorder="1" applyAlignment="1"/>
    <xf numFmtId="0" fontId="10" fillId="3" borderId="11" xfId="0" applyFont="1" applyFill="1" applyBorder="1" applyAlignment="1"/>
    <xf numFmtId="0" fontId="16" fillId="0" borderId="25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165" fontId="13" fillId="0" borderId="0" xfId="0" applyNumberFormat="1" applyFont="1" applyFill="1" applyBorder="1" applyAlignment="1">
      <alignment horizontal="center" vertical="center"/>
    </xf>
    <xf numFmtId="165" fontId="13" fillId="0" borderId="6" xfId="0" applyNumberFormat="1" applyFont="1" applyFill="1" applyBorder="1" applyAlignment="1">
      <alignment horizontal="center" vertical="center"/>
    </xf>
    <xf numFmtId="165" fontId="13" fillId="0" borderId="3" xfId="0" applyNumberFormat="1" applyFont="1" applyFill="1" applyBorder="1" applyAlignment="1">
      <alignment horizontal="center" vertical="center"/>
    </xf>
    <xf numFmtId="165" fontId="13" fillId="0" borderId="4" xfId="0" applyNumberFormat="1" applyFont="1" applyFill="1" applyBorder="1" applyAlignment="1">
      <alignment horizontal="center" vertical="center"/>
    </xf>
    <xf numFmtId="0" fontId="6" fillId="0" borderId="0" xfId="0" applyFont="1"/>
    <xf numFmtId="0" fontId="7" fillId="5" borderId="2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165" fontId="9" fillId="0" borderId="3" xfId="0" applyNumberFormat="1" applyFont="1" applyFill="1" applyBorder="1" applyAlignment="1">
      <alignment horizontal="center"/>
    </xf>
    <xf numFmtId="0" fontId="6" fillId="4" borderId="14" xfId="0" applyFont="1" applyFill="1" applyBorder="1" applyAlignment="1"/>
    <xf numFmtId="165" fontId="6" fillId="4" borderId="14" xfId="0" applyNumberFormat="1" applyFont="1" applyFill="1" applyBorder="1" applyAlignment="1">
      <alignment horizontal="center"/>
    </xf>
    <xf numFmtId="0" fontId="6" fillId="4" borderId="24" xfId="0" applyFont="1" applyFill="1" applyBorder="1" applyAlignment="1"/>
    <xf numFmtId="165" fontId="6" fillId="4" borderId="0" xfId="0" applyNumberFormat="1" applyFont="1" applyFill="1" applyBorder="1" applyAlignment="1">
      <alignment horizontal="center"/>
    </xf>
    <xf numFmtId="165" fontId="6" fillId="4" borderId="6" xfId="0" applyNumberFormat="1" applyFont="1" applyFill="1" applyBorder="1" applyAlignment="1"/>
    <xf numFmtId="0" fontId="6" fillId="4" borderId="1" xfId="0" applyFont="1" applyFill="1" applyBorder="1" applyAlignment="1"/>
    <xf numFmtId="165" fontId="6" fillId="4" borderId="1" xfId="0" applyNumberFormat="1" applyFont="1" applyFill="1" applyBorder="1" applyAlignment="1">
      <alignment horizontal="center"/>
    </xf>
    <xf numFmtId="165" fontId="6" fillId="4" borderId="18" xfId="0" applyNumberFormat="1" applyFont="1" applyFill="1" applyBorder="1" applyAlignment="1"/>
    <xf numFmtId="165" fontId="9" fillId="0" borderId="0" xfId="0" applyNumberFormat="1" applyFont="1" applyFill="1" applyBorder="1" applyAlignment="1">
      <alignment horizontal="center"/>
    </xf>
    <xf numFmtId="165" fontId="9" fillId="0" borderId="6" xfId="0" applyNumberFormat="1" applyFont="1" applyFill="1" applyBorder="1" applyAlignment="1">
      <alignment horizontal="center"/>
    </xf>
    <xf numFmtId="0" fontId="6" fillId="4" borderId="0" xfId="0" applyFont="1" applyFill="1" applyBorder="1" applyAlignment="1"/>
    <xf numFmtId="165" fontId="6" fillId="3" borderId="27" xfId="0" applyNumberFormat="1" applyFont="1" applyFill="1" applyBorder="1" applyAlignment="1">
      <alignment horizontal="center"/>
    </xf>
    <xf numFmtId="165" fontId="6" fillId="3" borderId="29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7" xfId="0" applyFont="1" applyFill="1" applyBorder="1"/>
    <xf numFmtId="165" fontId="6" fillId="4" borderId="7" xfId="0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165" fontId="29" fillId="0" borderId="4" xfId="0" applyNumberFormat="1" applyFont="1" applyFill="1" applyBorder="1" applyAlignment="1">
      <alignment horizontal="center"/>
    </xf>
    <xf numFmtId="0" fontId="6" fillId="4" borderId="39" xfId="0" applyFont="1" applyFill="1" applyBorder="1" applyAlignment="1"/>
    <xf numFmtId="0" fontId="14" fillId="5" borderId="5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16" fillId="4" borderId="24" xfId="0" applyFont="1" applyFill="1" applyBorder="1"/>
    <xf numFmtId="0" fontId="0" fillId="4" borderId="5" xfId="0" applyFill="1" applyBorder="1"/>
    <xf numFmtId="0" fontId="0" fillId="4" borderId="8" xfId="0" applyFill="1" applyBorder="1"/>
    <xf numFmtId="0" fontId="19" fillId="4" borderId="0" xfId="0" applyFont="1" applyFill="1" applyBorder="1"/>
    <xf numFmtId="0" fontId="8" fillId="4" borderId="0" xfId="0" applyFont="1" applyFill="1" applyBorder="1"/>
    <xf numFmtId="0" fontId="16" fillId="4" borderId="6" xfId="0" applyFont="1" applyFill="1" applyBorder="1" applyAlignment="1">
      <alignment horizontal="center"/>
    </xf>
    <xf numFmtId="6" fontId="16" fillId="4" borderId="0" xfId="0" applyNumberFormat="1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/>
    </xf>
    <xf numFmtId="6" fontId="16" fillId="4" borderId="7" xfId="0" applyNumberFormat="1" applyFont="1" applyFill="1" applyBorder="1" applyAlignment="1">
      <alignment horizontal="center"/>
    </xf>
    <xf numFmtId="0" fontId="16" fillId="4" borderId="0" xfId="0" applyFont="1" applyFill="1" applyBorder="1" applyAlignment="1">
      <alignment horizontal="left"/>
    </xf>
    <xf numFmtId="165" fontId="10" fillId="0" borderId="0" xfId="0" applyNumberFormat="1" applyFont="1"/>
    <xf numFmtId="167" fontId="10" fillId="0" borderId="0" xfId="0" applyNumberFormat="1" applyFont="1"/>
    <xf numFmtId="0" fontId="16" fillId="0" borderId="24" xfId="0" applyFont="1" applyFill="1" applyBorder="1" applyAlignment="1">
      <alignment horizontal="left" vertical="center"/>
    </xf>
    <xf numFmtId="0" fontId="31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1" xfId="0" applyFont="1" applyBorder="1"/>
    <xf numFmtId="0" fontId="32" fillId="0" borderId="1" xfId="0" applyFont="1" applyFill="1" applyBorder="1"/>
    <xf numFmtId="0" fontId="31" fillId="0" borderId="0" xfId="0" applyFont="1" applyAlignment="1">
      <alignment horizontal="center"/>
    </xf>
    <xf numFmtId="0" fontId="33" fillId="0" borderId="0" xfId="0" applyFont="1"/>
    <xf numFmtId="164" fontId="20" fillId="0" borderId="0" xfId="1" applyNumberFormat="1" applyFont="1" applyFill="1"/>
    <xf numFmtId="44" fontId="6" fillId="0" borderId="0" xfId="1" applyFont="1"/>
    <xf numFmtId="0" fontId="31" fillId="0" borderId="16" xfId="0" applyFont="1" applyBorder="1" applyAlignment="1">
      <alignment horizontal="center"/>
    </xf>
    <xf numFmtId="0" fontId="33" fillId="0" borderId="16" xfId="0" applyFont="1" applyBorder="1"/>
    <xf numFmtId="164" fontId="20" fillId="0" borderId="16" xfId="1" applyNumberFormat="1" applyFont="1" applyFill="1" applyBorder="1"/>
    <xf numFmtId="0" fontId="6" fillId="0" borderId="16" xfId="0" applyFont="1" applyBorder="1"/>
    <xf numFmtId="44" fontId="6" fillId="0" borderId="16" xfId="1" applyFont="1" applyBorder="1"/>
    <xf numFmtId="0" fontId="31" fillId="0" borderId="0" xfId="0" applyFont="1" applyFill="1" applyAlignment="1">
      <alignment horizontal="center"/>
    </xf>
    <xf numFmtId="0" fontId="33" fillId="0" borderId="0" xfId="0" applyFont="1" applyFill="1"/>
    <xf numFmtId="166" fontId="20" fillId="0" borderId="0" xfId="1" applyNumberFormat="1" applyFont="1" applyFill="1"/>
    <xf numFmtId="0" fontId="6" fillId="0" borderId="0" xfId="0" applyFont="1" applyFill="1"/>
    <xf numFmtId="44" fontId="6" fillId="0" borderId="0" xfId="1" applyFont="1" applyFill="1"/>
    <xf numFmtId="0" fontId="31" fillId="0" borderId="16" xfId="0" applyFont="1" applyFill="1" applyBorder="1" applyAlignment="1">
      <alignment horizontal="center"/>
    </xf>
    <xf numFmtId="0" fontId="33" fillId="0" borderId="16" xfId="0" applyFont="1" applyFill="1" applyBorder="1"/>
    <xf numFmtId="166" fontId="20" fillId="0" borderId="16" xfId="1" applyNumberFormat="1" applyFont="1" applyFill="1" applyBorder="1"/>
    <xf numFmtId="0" fontId="6" fillId="0" borderId="16" xfId="0" applyFont="1" applyFill="1" applyBorder="1"/>
    <xf numFmtId="44" fontId="6" fillId="0" borderId="16" xfId="1" applyFont="1" applyFill="1" applyBorder="1"/>
    <xf numFmtId="0" fontId="33" fillId="0" borderId="0" xfId="0" applyFont="1" applyBorder="1"/>
    <xf numFmtId="166" fontId="20" fillId="0" borderId="0" xfId="1" applyNumberFormat="1" applyFont="1" applyFill="1" applyBorder="1"/>
    <xf numFmtId="0" fontId="32" fillId="0" borderId="0" xfId="0" applyFont="1" applyBorder="1"/>
    <xf numFmtId="0" fontId="27" fillId="0" borderId="0" xfId="0" applyFont="1"/>
    <xf numFmtId="0" fontId="3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2" fillId="6" borderId="5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18" fillId="8" borderId="5" xfId="0" applyFont="1" applyFill="1" applyBorder="1" applyAlignment="1">
      <alignment horizontal="center" vertical="center" wrapText="1"/>
    </xf>
    <xf numFmtId="0" fontId="18" fillId="8" borderId="0" xfId="0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28" fillId="6" borderId="5" xfId="0" applyFont="1" applyFill="1" applyBorder="1" applyAlignment="1">
      <alignment horizontal="center" vertical="center" wrapText="1"/>
    </xf>
    <xf numFmtId="0" fontId="28" fillId="6" borderId="0" xfId="0" applyFont="1" applyFill="1" applyBorder="1" applyAlignment="1">
      <alignment horizontal="center" vertical="center" wrapText="1"/>
    </xf>
    <xf numFmtId="0" fontId="28" fillId="6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27" fillId="0" borderId="0" xfId="0" applyFont="1" applyAlignment="1">
      <alignment horizontal="center"/>
    </xf>
    <xf numFmtId="0" fontId="25" fillId="8" borderId="2" xfId="0" applyFont="1" applyFill="1" applyBorder="1" applyAlignment="1">
      <alignment horizontal="center" vertical="center" wrapText="1"/>
    </xf>
    <xf numFmtId="0" fontId="26" fillId="8" borderId="3" xfId="0" applyFont="1" applyFill="1" applyBorder="1" applyAlignment="1">
      <alignment horizontal="center" vertical="center" wrapText="1"/>
    </xf>
    <xf numFmtId="0" fontId="26" fillId="8" borderId="4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left"/>
    </xf>
    <xf numFmtId="0" fontId="10" fillId="3" borderId="16" xfId="0" applyFont="1" applyFill="1" applyBorder="1" applyAlignment="1">
      <alignment horizontal="left"/>
    </xf>
    <xf numFmtId="0" fontId="14" fillId="5" borderId="13" xfId="0" applyFont="1" applyFill="1" applyBorder="1" applyAlignment="1">
      <alignment horizontal="center"/>
    </xf>
    <xf numFmtId="0" fontId="14" fillId="5" borderId="14" xfId="0" applyFont="1" applyFill="1" applyBorder="1" applyAlignment="1">
      <alignment horizontal="center"/>
    </xf>
    <xf numFmtId="0" fontId="14" fillId="5" borderId="15" xfId="0" applyFont="1" applyFill="1" applyBorder="1" applyAlignment="1">
      <alignment horizontal="center"/>
    </xf>
    <xf numFmtId="0" fontId="14" fillId="5" borderId="8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14" fillId="5" borderId="9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left"/>
    </xf>
    <xf numFmtId="0" fontId="10" fillId="0" borderId="16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4" fillId="8" borderId="2" xfId="0" applyFont="1" applyFill="1" applyBorder="1" applyAlignment="1">
      <alignment horizontal="center" vertical="center" wrapText="1"/>
    </xf>
    <xf numFmtId="0" fontId="24" fillId="8" borderId="3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19" fillId="0" borderId="3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1" fillId="8" borderId="3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/>
    </xf>
    <xf numFmtId="0" fontId="15" fillId="2" borderId="22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/>
    </xf>
    <xf numFmtId="0" fontId="10" fillId="3" borderId="11" xfId="0" applyFont="1" applyFill="1" applyBorder="1" applyAlignment="1">
      <alignment horizontal="left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/>
    </xf>
    <xf numFmtId="0" fontId="14" fillId="5" borderId="11" xfId="0" applyFont="1" applyFill="1" applyBorder="1" applyAlignment="1">
      <alignment horizontal="center"/>
    </xf>
    <xf numFmtId="0" fontId="14" fillId="5" borderId="12" xfId="0" applyFont="1" applyFill="1" applyBorder="1" applyAlignment="1">
      <alignment horizontal="center"/>
    </xf>
    <xf numFmtId="0" fontId="18" fillId="8" borderId="8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8" fillId="8" borderId="9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1" fillId="8" borderId="3" xfId="0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0" fontId="18" fillId="8" borderId="5" xfId="0" applyFont="1" applyFill="1" applyBorder="1" applyAlignment="1">
      <alignment horizontal="center"/>
    </xf>
    <xf numFmtId="0" fontId="18" fillId="8" borderId="0" xfId="0" applyFont="1" applyFill="1" applyBorder="1" applyAlignment="1">
      <alignment horizontal="center"/>
    </xf>
    <xf numFmtId="0" fontId="18" fillId="8" borderId="6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  <xf numFmtId="0" fontId="29" fillId="4" borderId="10" xfId="0" applyFont="1" applyFill="1" applyBorder="1" applyAlignment="1">
      <alignment horizontal="center" vertical="center" wrapText="1"/>
    </xf>
    <xf numFmtId="0" fontId="29" fillId="4" borderId="11" xfId="0" applyFont="1" applyFill="1" applyBorder="1" applyAlignment="1">
      <alignment horizontal="center" vertical="center" wrapText="1"/>
    </xf>
    <xf numFmtId="0" fontId="29" fillId="4" borderId="12" xfId="0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/>
    </xf>
    <xf numFmtId="0" fontId="14" fillId="5" borderId="27" xfId="0" applyFont="1" applyFill="1" applyBorder="1" applyAlignment="1">
      <alignment horizontal="center"/>
    </xf>
    <xf numFmtId="0" fontId="14" fillId="5" borderId="29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left"/>
    </xf>
    <xf numFmtId="0" fontId="6" fillId="3" borderId="27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A2DED3"/>
      <color rgb="FF3493C2"/>
      <color rgb="FF3799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10" workbookViewId="0">
      <selection activeCell="N27" sqref="N27"/>
    </sheetView>
  </sheetViews>
  <sheetFormatPr defaultRowHeight="15" x14ac:dyDescent="0.25"/>
  <cols>
    <col min="2" max="2" width="37.5703125" bestFit="1" customWidth="1"/>
    <col min="4" max="4" width="9.140625" hidden="1" customWidth="1"/>
    <col min="5" max="5" width="49.140625" hidden="1" customWidth="1"/>
    <col min="6" max="7" width="9.140625" hidden="1" customWidth="1"/>
    <col min="8" max="8" width="9.140625" customWidth="1"/>
  </cols>
  <sheetData>
    <row r="1" spans="1:8" ht="27" x14ac:dyDescent="0.5">
      <c r="A1" s="224" t="s">
        <v>0</v>
      </c>
      <c r="B1" s="224"/>
      <c r="C1" s="157"/>
      <c r="D1" s="157"/>
      <c r="E1" s="157"/>
      <c r="F1" s="157"/>
      <c r="G1" s="157"/>
      <c r="H1" s="157"/>
    </row>
    <row r="2" spans="1:8" ht="16.5" x14ac:dyDescent="0.3">
      <c r="A2" s="157"/>
      <c r="B2" s="157"/>
      <c r="C2" s="157"/>
      <c r="D2" s="157"/>
      <c r="E2" s="157"/>
      <c r="F2" s="157"/>
      <c r="G2" s="157"/>
      <c r="H2" s="157"/>
    </row>
    <row r="3" spans="1:8" ht="17.25" thickBot="1" x14ac:dyDescent="0.35">
      <c r="A3" s="197" t="s">
        <v>42</v>
      </c>
      <c r="B3" s="198" t="s">
        <v>121</v>
      </c>
      <c r="C3" s="198" t="s">
        <v>352</v>
      </c>
      <c r="D3" s="199"/>
      <c r="E3" s="200" t="s">
        <v>40</v>
      </c>
      <c r="F3" s="200" t="s">
        <v>1</v>
      </c>
      <c r="G3" s="200" t="s">
        <v>41</v>
      </c>
      <c r="H3" s="157"/>
    </row>
    <row r="4" spans="1:8" ht="17.25" thickTop="1" x14ac:dyDescent="0.3">
      <c r="A4" s="201">
        <v>3</v>
      </c>
      <c r="B4" s="202" t="s">
        <v>318</v>
      </c>
      <c r="C4" s="203">
        <v>8</v>
      </c>
      <c r="D4" s="202"/>
      <c r="E4" s="157" t="s">
        <v>68</v>
      </c>
      <c r="F4" s="204">
        <f>19.54-15.99</f>
        <v>3.5499999999999989</v>
      </c>
      <c r="G4" s="204">
        <f>F4*1.5</f>
        <v>5.3249999999999984</v>
      </c>
      <c r="H4" s="157"/>
    </row>
    <row r="5" spans="1:8" ht="16.5" x14ac:dyDescent="0.3">
      <c r="A5" s="201">
        <v>3</v>
      </c>
      <c r="B5" s="202" t="s">
        <v>319</v>
      </c>
      <c r="C5" s="203">
        <f>C4*2</f>
        <v>16</v>
      </c>
      <c r="D5" s="202"/>
      <c r="E5" s="157" t="s">
        <v>68</v>
      </c>
      <c r="F5" s="204">
        <f>F4*2</f>
        <v>7.0999999999999979</v>
      </c>
      <c r="G5" s="204">
        <f>F5*1.5</f>
        <v>10.649999999999997</v>
      </c>
      <c r="H5" s="157"/>
    </row>
    <row r="6" spans="1:8" ht="16.5" x14ac:dyDescent="0.3">
      <c r="A6" s="205">
        <v>3</v>
      </c>
      <c r="B6" s="206" t="s">
        <v>320</v>
      </c>
      <c r="C6" s="207">
        <f>C4*3</f>
        <v>24</v>
      </c>
      <c r="D6" s="202"/>
      <c r="E6" s="157" t="s">
        <v>68</v>
      </c>
      <c r="F6" s="204">
        <f>F4*3</f>
        <v>10.649999999999997</v>
      </c>
      <c r="G6" s="204">
        <f>F6*1.5</f>
        <v>15.974999999999994</v>
      </c>
      <c r="H6" s="157"/>
    </row>
    <row r="7" spans="1:8" ht="16.5" x14ac:dyDescent="0.3">
      <c r="A7" s="201">
        <v>3</v>
      </c>
      <c r="B7" s="202" t="s">
        <v>329</v>
      </c>
      <c r="C7" s="203">
        <v>8</v>
      </c>
      <c r="D7" s="202"/>
      <c r="E7" s="157"/>
      <c r="F7" s="204"/>
      <c r="G7" s="204"/>
      <c r="H7" s="157"/>
    </row>
    <row r="8" spans="1:8" ht="16.5" x14ac:dyDescent="0.3">
      <c r="A8" s="201">
        <v>3</v>
      </c>
      <c r="B8" s="202" t="s">
        <v>322</v>
      </c>
      <c r="C8" s="203">
        <v>16</v>
      </c>
      <c r="D8" s="202"/>
      <c r="E8" s="157"/>
      <c r="F8" s="204"/>
      <c r="G8" s="204"/>
      <c r="H8" s="157"/>
    </row>
    <row r="9" spans="1:8" ht="16.5" x14ac:dyDescent="0.3">
      <c r="A9" s="201">
        <f>A4</f>
        <v>3</v>
      </c>
      <c r="B9" s="202" t="s">
        <v>321</v>
      </c>
      <c r="C9" s="203">
        <v>32</v>
      </c>
      <c r="D9" s="202"/>
      <c r="E9" s="157"/>
      <c r="F9" s="204"/>
      <c r="G9" s="204"/>
      <c r="H9" s="157"/>
    </row>
    <row r="10" spans="1:8" ht="16.5" x14ac:dyDescent="0.3">
      <c r="A10" s="205">
        <f>A4</f>
        <v>3</v>
      </c>
      <c r="B10" s="206" t="s">
        <v>323</v>
      </c>
      <c r="C10" s="207">
        <f>6*8</f>
        <v>48</v>
      </c>
      <c r="D10" s="202"/>
      <c r="E10" s="157"/>
      <c r="F10" s="204"/>
      <c r="G10" s="204"/>
      <c r="H10" s="157"/>
    </row>
    <row r="11" spans="1:8" ht="16.5" x14ac:dyDescent="0.3">
      <c r="A11" s="201">
        <v>3</v>
      </c>
      <c r="B11" s="202" t="s">
        <v>333</v>
      </c>
      <c r="C11" s="203">
        <v>16</v>
      </c>
      <c r="D11" s="202"/>
      <c r="E11" s="157"/>
      <c r="F11" s="204"/>
      <c r="G11" s="204"/>
      <c r="H11" s="157"/>
    </row>
    <row r="12" spans="1:8" ht="16.5" x14ac:dyDescent="0.3">
      <c r="A12" s="201">
        <v>3</v>
      </c>
      <c r="B12" s="202" t="s">
        <v>334</v>
      </c>
      <c r="C12" s="203">
        <f>8*3</f>
        <v>24</v>
      </c>
      <c r="D12" s="202"/>
      <c r="E12" s="157"/>
      <c r="F12" s="204"/>
      <c r="G12" s="204"/>
      <c r="H12" s="157"/>
    </row>
    <row r="13" spans="1:8" ht="16.5" x14ac:dyDescent="0.3">
      <c r="A13" s="205">
        <v>3</v>
      </c>
      <c r="B13" s="206" t="s">
        <v>335</v>
      </c>
      <c r="C13" s="207">
        <f>8*6</f>
        <v>48</v>
      </c>
      <c r="D13" s="206"/>
      <c r="E13" s="208"/>
      <c r="F13" s="209"/>
      <c r="G13" s="209"/>
      <c r="H13" s="157"/>
    </row>
    <row r="14" spans="1:8" ht="16.5" hidden="1" x14ac:dyDescent="0.3">
      <c r="A14" s="201" t="s">
        <v>63</v>
      </c>
      <c r="B14" s="202" t="s">
        <v>19</v>
      </c>
      <c r="C14" s="203">
        <f>11.5*1.5</f>
        <v>17.25</v>
      </c>
      <c r="D14" s="202"/>
      <c r="E14" s="157"/>
      <c r="F14" s="157"/>
      <c r="G14" s="157"/>
      <c r="H14" s="157"/>
    </row>
    <row r="15" spans="1:8" ht="16.5" hidden="1" x14ac:dyDescent="0.3">
      <c r="A15" s="201" t="s">
        <v>63</v>
      </c>
      <c r="B15" s="202" t="s">
        <v>20</v>
      </c>
      <c r="C15" s="203">
        <f>12.72*1.5</f>
        <v>19.080000000000002</v>
      </c>
      <c r="D15" s="202"/>
      <c r="E15" s="157"/>
      <c r="F15" s="157"/>
      <c r="G15" s="157"/>
      <c r="H15" s="157"/>
    </row>
    <row r="16" spans="1:8" ht="16.5" hidden="1" x14ac:dyDescent="0.3">
      <c r="A16" s="201" t="s">
        <v>63</v>
      </c>
      <c r="B16" s="202" t="s">
        <v>21</v>
      </c>
      <c r="C16" s="203">
        <f>15.24*1.5</f>
        <v>22.86</v>
      </c>
      <c r="D16" s="202"/>
      <c r="E16" s="157"/>
      <c r="F16" s="157"/>
      <c r="G16" s="157"/>
      <c r="H16" s="157"/>
    </row>
    <row r="17" spans="1:8" ht="16.5" x14ac:dyDescent="0.3">
      <c r="A17" s="201" t="s">
        <v>344</v>
      </c>
      <c r="B17" s="202" t="s">
        <v>345</v>
      </c>
      <c r="C17" s="203">
        <v>250</v>
      </c>
      <c r="D17" s="202"/>
      <c r="E17" s="157"/>
      <c r="F17" s="157"/>
      <c r="G17" s="157"/>
      <c r="H17" s="157"/>
    </row>
    <row r="18" spans="1:8" ht="16.5" x14ac:dyDescent="0.3">
      <c r="A18" s="201" t="s">
        <v>344</v>
      </c>
      <c r="B18" s="202" t="s">
        <v>349</v>
      </c>
      <c r="C18" s="203">
        <v>350</v>
      </c>
      <c r="D18" s="202"/>
      <c r="E18" s="157"/>
      <c r="F18" s="157"/>
      <c r="G18" s="157"/>
      <c r="H18" s="157"/>
    </row>
    <row r="19" spans="1:8" ht="16.5" x14ac:dyDescent="0.3">
      <c r="A19" s="201" t="s">
        <v>344</v>
      </c>
      <c r="B19" s="202" t="s">
        <v>350</v>
      </c>
      <c r="C19" s="203">
        <v>350</v>
      </c>
      <c r="D19" s="202"/>
      <c r="E19" s="157"/>
      <c r="F19" s="157"/>
      <c r="G19" s="157"/>
      <c r="H19" s="157"/>
    </row>
    <row r="20" spans="1:8" ht="16.5" hidden="1" x14ac:dyDescent="0.3">
      <c r="A20" s="201" t="s">
        <v>63</v>
      </c>
      <c r="B20" s="202" t="s">
        <v>22</v>
      </c>
      <c r="C20" s="203">
        <v>22</v>
      </c>
      <c r="D20" s="202"/>
      <c r="E20" s="157"/>
      <c r="F20" s="204"/>
      <c r="G20" s="204"/>
      <c r="H20" s="157"/>
    </row>
    <row r="21" spans="1:8" ht="16.5" hidden="1" x14ac:dyDescent="0.3">
      <c r="A21" s="201" t="s">
        <v>63</v>
      </c>
      <c r="B21" s="202" t="s">
        <v>23</v>
      </c>
      <c r="C21" s="203">
        <v>23</v>
      </c>
      <c r="D21" s="202"/>
      <c r="E21" s="157"/>
      <c r="F21" s="204"/>
      <c r="G21" s="204"/>
      <c r="H21" s="157"/>
    </row>
    <row r="22" spans="1:8" ht="16.5" hidden="1" x14ac:dyDescent="0.3">
      <c r="A22" s="201" t="s">
        <v>63</v>
      </c>
      <c r="B22" s="202" t="s">
        <v>24</v>
      </c>
      <c r="C22" s="203">
        <v>26</v>
      </c>
      <c r="D22" s="202"/>
      <c r="E22" s="157"/>
      <c r="F22" s="204"/>
      <c r="G22" s="204"/>
      <c r="H22" s="157"/>
    </row>
    <row r="23" spans="1:8" ht="16.5" x14ac:dyDescent="0.3">
      <c r="A23" s="201" t="s">
        <v>63</v>
      </c>
      <c r="B23" s="202" t="s">
        <v>9</v>
      </c>
      <c r="C23" s="203">
        <v>900</v>
      </c>
      <c r="D23" s="202"/>
      <c r="E23" s="157"/>
      <c r="F23" s="204"/>
      <c r="G23" s="204"/>
      <c r="H23" s="157"/>
    </row>
    <row r="24" spans="1:8" ht="16.5" x14ac:dyDescent="0.3">
      <c r="A24" s="210">
        <v>90</v>
      </c>
      <c r="B24" s="211" t="s">
        <v>340</v>
      </c>
      <c r="C24" s="212">
        <v>4</v>
      </c>
      <c r="D24" s="211"/>
      <c r="E24" s="213" t="s">
        <v>69</v>
      </c>
      <c r="F24" s="214">
        <f>(23.01+18.55)-(21+18.55)</f>
        <v>2.0100000000000051</v>
      </c>
      <c r="G24" s="214">
        <f>F24*2.2</f>
        <v>4.4220000000000113</v>
      </c>
      <c r="H24" s="157"/>
    </row>
    <row r="25" spans="1:8" ht="16.5" x14ac:dyDescent="0.3">
      <c r="A25" s="210">
        <v>90</v>
      </c>
      <c r="B25" s="211" t="s">
        <v>341</v>
      </c>
      <c r="C25" s="203">
        <v>8</v>
      </c>
      <c r="D25" s="211"/>
      <c r="E25" s="213" t="s">
        <v>69</v>
      </c>
      <c r="F25" s="214">
        <f>(23.01+18.55)-(21+18.55)</f>
        <v>2.0100000000000051</v>
      </c>
      <c r="G25" s="214">
        <f>F25*2.2</f>
        <v>4.4220000000000113</v>
      </c>
      <c r="H25" s="157"/>
    </row>
    <row r="26" spans="1:8" ht="16.5" x14ac:dyDescent="0.3">
      <c r="A26" s="210">
        <v>90</v>
      </c>
      <c r="B26" s="211" t="s">
        <v>342</v>
      </c>
      <c r="C26" s="212">
        <v>16</v>
      </c>
      <c r="D26" s="211"/>
      <c r="E26" s="213" t="s">
        <v>69</v>
      </c>
      <c r="F26" s="214">
        <f>(23.01+18.55)-(21+18.55)</f>
        <v>2.0100000000000051</v>
      </c>
      <c r="G26" s="214">
        <f>F26*2.2</f>
        <v>4.4220000000000113</v>
      </c>
      <c r="H26" s="157"/>
    </row>
    <row r="27" spans="1:8" ht="16.5" x14ac:dyDescent="0.3">
      <c r="A27" s="210">
        <v>90</v>
      </c>
      <c r="B27" s="211" t="s">
        <v>343</v>
      </c>
      <c r="C27" s="212">
        <v>24</v>
      </c>
      <c r="D27" s="211"/>
      <c r="E27" s="213" t="s">
        <v>69</v>
      </c>
      <c r="F27" s="214">
        <f>(23.01+18.55)-(21+18.55)</f>
        <v>2.0100000000000051</v>
      </c>
      <c r="G27" s="214">
        <f>F27*2.2</f>
        <v>4.4220000000000113</v>
      </c>
      <c r="H27" s="157"/>
    </row>
    <row r="28" spans="1:8" ht="16.5" x14ac:dyDescent="0.3">
      <c r="A28" s="210">
        <v>90</v>
      </c>
      <c r="B28" s="211" t="s">
        <v>346</v>
      </c>
      <c r="C28" s="212">
        <f>8*2</f>
        <v>16</v>
      </c>
      <c r="D28" s="211"/>
      <c r="E28" s="213"/>
      <c r="F28" s="214"/>
      <c r="G28" s="214"/>
      <c r="H28" s="157"/>
    </row>
    <row r="29" spans="1:8" ht="16.5" x14ac:dyDescent="0.3">
      <c r="A29" s="210">
        <v>90</v>
      </c>
      <c r="B29" s="211" t="s">
        <v>347</v>
      </c>
      <c r="C29" s="212">
        <f>8*4</f>
        <v>32</v>
      </c>
      <c r="D29" s="211"/>
      <c r="E29" s="213"/>
      <c r="F29" s="214"/>
      <c r="G29" s="214"/>
      <c r="H29" s="157"/>
    </row>
    <row r="30" spans="1:8" ht="16.5" x14ac:dyDescent="0.3">
      <c r="A30" s="210">
        <v>90</v>
      </c>
      <c r="B30" s="211" t="s">
        <v>348</v>
      </c>
      <c r="C30" s="212">
        <f>12*4</f>
        <v>48</v>
      </c>
      <c r="D30" s="211"/>
      <c r="E30" s="213"/>
      <c r="F30" s="214"/>
      <c r="G30" s="214"/>
      <c r="H30" s="157"/>
    </row>
    <row r="31" spans="1:8" ht="16.5" x14ac:dyDescent="0.3">
      <c r="A31" s="215">
        <v>90</v>
      </c>
      <c r="B31" s="216" t="s">
        <v>338</v>
      </c>
      <c r="C31" s="217">
        <v>48</v>
      </c>
      <c r="D31" s="216"/>
      <c r="E31" s="218"/>
      <c r="F31" s="219"/>
      <c r="G31" s="219"/>
      <c r="H31" s="157"/>
    </row>
    <row r="32" spans="1:8" ht="16.5" x14ac:dyDescent="0.3">
      <c r="A32" s="201" t="s">
        <v>43</v>
      </c>
      <c r="B32" s="220" t="s">
        <v>36</v>
      </c>
      <c r="C32" s="221">
        <v>76</v>
      </c>
      <c r="D32" s="222"/>
      <c r="E32" s="157"/>
      <c r="F32" s="157"/>
      <c r="G32" s="157"/>
      <c r="H32" s="157"/>
    </row>
    <row r="33" spans="1:8" ht="16.5" x14ac:dyDescent="0.3">
      <c r="A33" s="201" t="s">
        <v>47</v>
      </c>
      <c r="B33" s="211" t="s">
        <v>2</v>
      </c>
      <c r="C33" s="203">
        <v>21</v>
      </c>
      <c r="D33" s="202"/>
      <c r="E33" s="157"/>
      <c r="F33" s="157"/>
      <c r="G33" s="157"/>
      <c r="H33" s="157"/>
    </row>
    <row r="34" spans="1:8" ht="16.5" x14ac:dyDescent="0.3">
      <c r="A34" s="201" t="s">
        <v>45</v>
      </c>
      <c r="B34" s="220" t="s">
        <v>37</v>
      </c>
      <c r="C34" s="221">
        <v>94</v>
      </c>
      <c r="D34" s="222"/>
      <c r="E34" s="157"/>
      <c r="F34" s="157"/>
      <c r="G34" s="157"/>
      <c r="H34" s="157"/>
    </row>
    <row r="35" spans="1:8" ht="16.5" x14ac:dyDescent="0.3">
      <c r="A35" s="201" t="s">
        <v>49</v>
      </c>
      <c r="B35" s="202" t="s">
        <v>8</v>
      </c>
      <c r="C35" s="203">
        <v>130</v>
      </c>
      <c r="D35" s="202"/>
      <c r="E35" s="157" t="s">
        <v>67</v>
      </c>
      <c r="F35" s="204">
        <f>40.95+47.37</f>
        <v>88.32</v>
      </c>
      <c r="G35" s="204">
        <f>F35*2.2</f>
        <v>194.304</v>
      </c>
      <c r="H35" s="157"/>
    </row>
    <row r="36" spans="1:8" ht="16.5" x14ac:dyDescent="0.3">
      <c r="A36" s="201" t="s">
        <v>46</v>
      </c>
      <c r="B36" s="202" t="s">
        <v>4</v>
      </c>
      <c r="C36" s="203">
        <v>700</v>
      </c>
      <c r="D36" s="202"/>
      <c r="E36" s="157"/>
      <c r="F36" s="204"/>
      <c r="G36" s="204"/>
      <c r="H36" s="157"/>
    </row>
    <row r="37" spans="1:8" ht="16.5" x14ac:dyDescent="0.3">
      <c r="A37" s="201" t="s">
        <v>53</v>
      </c>
      <c r="B37" s="202" t="s">
        <v>33</v>
      </c>
      <c r="C37" s="203">
        <v>60</v>
      </c>
      <c r="D37" s="202"/>
      <c r="E37" s="157"/>
      <c r="F37" s="204"/>
      <c r="G37" s="204"/>
      <c r="H37" s="157"/>
    </row>
    <row r="38" spans="1:8" ht="16.5" x14ac:dyDescent="0.3">
      <c r="A38" s="201" t="s">
        <v>53</v>
      </c>
      <c r="B38" s="202" t="s">
        <v>351</v>
      </c>
      <c r="C38" s="203">
        <v>50</v>
      </c>
      <c r="D38" s="202"/>
      <c r="E38" s="157"/>
      <c r="F38" s="204"/>
      <c r="G38" s="204"/>
      <c r="H38" s="157"/>
    </row>
    <row r="39" spans="1:8" ht="16.5" x14ac:dyDescent="0.3">
      <c r="A39" s="201" t="s">
        <v>51</v>
      </c>
      <c r="B39" s="202" t="s">
        <v>5</v>
      </c>
      <c r="C39" s="203">
        <v>76</v>
      </c>
      <c r="D39" s="202"/>
      <c r="E39" s="157" t="s">
        <v>64</v>
      </c>
      <c r="F39" s="204">
        <v>42.45</v>
      </c>
      <c r="G39" s="204">
        <f>F39*2.2</f>
        <v>93.390000000000015</v>
      </c>
      <c r="H39" s="157"/>
    </row>
    <row r="40" spans="1:8" ht="16.5" x14ac:dyDescent="0.3">
      <c r="A40" s="201" t="s">
        <v>51</v>
      </c>
      <c r="B40" s="202" t="s">
        <v>336</v>
      </c>
      <c r="C40" s="203">
        <v>67</v>
      </c>
      <c r="D40" s="202"/>
      <c r="E40" s="157"/>
      <c r="F40" s="204"/>
      <c r="G40" s="204"/>
      <c r="H40" s="157"/>
    </row>
    <row r="41" spans="1:8" ht="16.5" x14ac:dyDescent="0.3">
      <c r="A41" s="201" t="s">
        <v>51</v>
      </c>
      <c r="B41" s="202" t="s">
        <v>337</v>
      </c>
      <c r="C41" s="203">
        <v>48</v>
      </c>
      <c r="D41" s="202"/>
      <c r="E41" s="157"/>
      <c r="F41" s="204"/>
      <c r="G41" s="204"/>
      <c r="H41" s="157"/>
    </row>
    <row r="42" spans="1:8" ht="16.5" x14ac:dyDescent="0.3">
      <c r="A42" s="201" t="s">
        <v>55</v>
      </c>
      <c r="B42" s="211" t="s">
        <v>38</v>
      </c>
      <c r="C42" s="203">
        <f>G42</f>
        <v>47.717999999999996</v>
      </c>
      <c r="D42" s="211"/>
      <c r="E42" s="213" t="s">
        <v>39</v>
      </c>
      <c r="F42" s="214">
        <f>37.68-15.99</f>
        <v>21.689999999999998</v>
      </c>
      <c r="G42" s="214">
        <f>F42*2.2</f>
        <v>47.717999999999996</v>
      </c>
      <c r="H42" s="157"/>
    </row>
    <row r="43" spans="1:8" ht="16.5" x14ac:dyDescent="0.3">
      <c r="A43" s="201" t="s">
        <v>54</v>
      </c>
      <c r="B43" s="202" t="s">
        <v>6</v>
      </c>
      <c r="C43" s="203">
        <v>150</v>
      </c>
      <c r="D43" s="202"/>
      <c r="E43" s="157" t="s">
        <v>65</v>
      </c>
      <c r="F43" s="204">
        <v>27.27</v>
      </c>
      <c r="G43" s="204">
        <f>F43*2.2</f>
        <v>59.994000000000007</v>
      </c>
      <c r="H43" s="157"/>
    </row>
    <row r="44" spans="1:8" ht="16.5" x14ac:dyDescent="0.3">
      <c r="A44" s="205" t="s">
        <v>44</v>
      </c>
      <c r="B44" s="206" t="s">
        <v>7</v>
      </c>
      <c r="C44" s="207">
        <v>32</v>
      </c>
      <c r="D44" s="206"/>
      <c r="E44" s="208"/>
      <c r="F44" s="209"/>
      <c r="G44" s="209"/>
      <c r="H44" s="157"/>
    </row>
    <row r="45" spans="1:8" ht="16.5" x14ac:dyDescent="0.3">
      <c r="A45" s="201" t="s">
        <v>136</v>
      </c>
      <c r="B45" s="202" t="s">
        <v>324</v>
      </c>
      <c r="C45" s="203">
        <v>36</v>
      </c>
      <c r="D45" s="202"/>
      <c r="E45" s="157"/>
      <c r="F45" s="204"/>
      <c r="G45" s="204"/>
      <c r="H45" s="157"/>
    </row>
    <row r="46" spans="1:8" ht="16.5" x14ac:dyDescent="0.3">
      <c r="A46" s="201" t="str">
        <f>A45</f>
        <v>L4</v>
      </c>
      <c r="B46" s="202" t="s">
        <v>325</v>
      </c>
      <c r="C46" s="203">
        <v>36</v>
      </c>
      <c r="D46" s="202"/>
      <c r="E46" s="157"/>
      <c r="F46" s="204"/>
      <c r="G46" s="204"/>
      <c r="H46" s="157"/>
    </row>
    <row r="47" spans="1:8" ht="16.5" x14ac:dyDescent="0.3">
      <c r="A47" s="201" t="str">
        <f>A45</f>
        <v>L4</v>
      </c>
      <c r="B47" s="202" t="s">
        <v>326</v>
      </c>
      <c r="C47" s="203">
        <v>36</v>
      </c>
      <c r="D47" s="202"/>
      <c r="E47" s="157"/>
      <c r="F47" s="204"/>
      <c r="G47" s="204"/>
      <c r="H47" s="157"/>
    </row>
    <row r="48" spans="1:8" ht="16.5" x14ac:dyDescent="0.3">
      <c r="A48" s="201" t="str">
        <f>A45</f>
        <v>L4</v>
      </c>
      <c r="B48" s="202" t="s">
        <v>327</v>
      </c>
      <c r="C48" s="203">
        <f>36*2</f>
        <v>72</v>
      </c>
      <c r="D48" s="202"/>
      <c r="E48" s="157"/>
      <c r="F48" s="204"/>
      <c r="G48" s="204"/>
      <c r="H48" s="157"/>
    </row>
    <row r="49" spans="1:8" ht="16.5" x14ac:dyDescent="0.3">
      <c r="A49" s="201" t="str">
        <f>A45</f>
        <v>L4</v>
      </c>
      <c r="B49" s="202" t="s">
        <v>328</v>
      </c>
      <c r="C49" s="203">
        <f>36*3</f>
        <v>108</v>
      </c>
      <c r="D49" s="202"/>
      <c r="E49" s="157"/>
      <c r="F49" s="204"/>
      <c r="G49" s="204"/>
      <c r="H49" s="157"/>
    </row>
    <row r="50" spans="1:8" ht="16.5" x14ac:dyDescent="0.3">
      <c r="A50" s="201" t="s">
        <v>136</v>
      </c>
      <c r="B50" s="202" t="s">
        <v>330</v>
      </c>
      <c r="C50" s="203">
        <v>36</v>
      </c>
      <c r="D50" s="202"/>
      <c r="E50" s="157"/>
      <c r="F50" s="204"/>
      <c r="G50" s="204"/>
      <c r="H50" s="157"/>
    </row>
    <row r="51" spans="1:8" ht="16.5" x14ac:dyDescent="0.3">
      <c r="A51" s="201" t="s">
        <v>136</v>
      </c>
      <c r="B51" s="202" t="s">
        <v>331</v>
      </c>
      <c r="C51" s="203">
        <f>36*2</f>
        <v>72</v>
      </c>
      <c r="D51" s="202"/>
      <c r="E51" s="157"/>
      <c r="F51" s="204"/>
      <c r="G51" s="204"/>
      <c r="H51" s="157"/>
    </row>
    <row r="52" spans="1:8" ht="16.5" x14ac:dyDescent="0.3">
      <c r="A52" s="205" t="s">
        <v>136</v>
      </c>
      <c r="B52" s="206" t="s">
        <v>332</v>
      </c>
      <c r="C52" s="207">
        <f>36*3</f>
        <v>108</v>
      </c>
      <c r="D52" s="206"/>
      <c r="E52" s="208"/>
      <c r="F52" s="209"/>
      <c r="G52" s="209"/>
      <c r="H52" s="157"/>
    </row>
    <row r="53" spans="1:8" ht="16.5" x14ac:dyDescent="0.3">
      <c r="A53" s="201" t="s">
        <v>52</v>
      </c>
      <c r="B53" s="202" t="s">
        <v>10</v>
      </c>
      <c r="C53" s="203">
        <v>76</v>
      </c>
      <c r="D53" s="202"/>
      <c r="E53" s="157" t="s">
        <v>66</v>
      </c>
      <c r="F53" s="204">
        <v>29.3</v>
      </c>
      <c r="G53" s="204">
        <f>F53*2.2</f>
        <v>64.460000000000008</v>
      </c>
      <c r="H53" s="157"/>
    </row>
    <row r="54" spans="1:8" ht="16.5" x14ac:dyDescent="0.3">
      <c r="A54" s="201" t="s">
        <v>56</v>
      </c>
      <c r="B54" s="211" t="s">
        <v>29</v>
      </c>
      <c r="C54" s="203">
        <v>8</v>
      </c>
      <c r="D54" s="202"/>
      <c r="E54" s="213"/>
      <c r="F54" s="204"/>
      <c r="G54" s="204"/>
      <c r="H54" s="157"/>
    </row>
    <row r="55" spans="1:8" ht="16.5" x14ac:dyDescent="0.3">
      <c r="A55" s="201" t="s">
        <v>57</v>
      </c>
      <c r="B55" s="211" t="s">
        <v>30</v>
      </c>
      <c r="C55" s="203">
        <v>12</v>
      </c>
      <c r="D55" s="202"/>
      <c r="E55" s="157"/>
      <c r="F55" s="204"/>
      <c r="G55" s="204"/>
      <c r="H55" s="157"/>
    </row>
    <row r="56" spans="1:8" ht="16.5" x14ac:dyDescent="0.3">
      <c r="A56" s="201" t="s">
        <v>50</v>
      </c>
      <c r="B56" s="202" t="s">
        <v>13</v>
      </c>
      <c r="C56" s="203">
        <v>15</v>
      </c>
      <c r="D56" s="202"/>
      <c r="E56" s="157"/>
      <c r="F56" s="204"/>
      <c r="G56" s="204"/>
      <c r="H56" s="157"/>
    </row>
    <row r="57" spans="1:8" ht="16.5" x14ac:dyDescent="0.3">
      <c r="A57" s="201" t="s">
        <v>58</v>
      </c>
      <c r="B57" s="202" t="s">
        <v>14</v>
      </c>
      <c r="C57" s="203">
        <v>25</v>
      </c>
      <c r="D57" s="202"/>
      <c r="E57" s="157"/>
      <c r="F57" s="204"/>
      <c r="G57" s="204"/>
      <c r="H57" s="157"/>
    </row>
    <row r="58" spans="1:8" ht="16.5" x14ac:dyDescent="0.3">
      <c r="A58" s="210" t="s">
        <v>48</v>
      </c>
      <c r="B58" s="211" t="s">
        <v>34</v>
      </c>
      <c r="C58" s="203">
        <f>G58</f>
        <v>27.500000000000004</v>
      </c>
      <c r="D58" s="211"/>
      <c r="E58" s="213" t="s">
        <v>35</v>
      </c>
      <c r="F58" s="214">
        <v>12.5</v>
      </c>
      <c r="G58" s="214">
        <f>F58*2.2</f>
        <v>27.500000000000004</v>
      </c>
      <c r="H58" s="157"/>
    </row>
    <row r="59" spans="1:8" ht="16.5" x14ac:dyDescent="0.3">
      <c r="A59" s="201" t="s">
        <v>62</v>
      </c>
      <c r="B59" s="211" t="s">
        <v>31</v>
      </c>
      <c r="C59" s="203">
        <v>60</v>
      </c>
      <c r="D59" s="211"/>
      <c r="E59" s="213" t="s">
        <v>32</v>
      </c>
      <c r="F59" s="214">
        <v>27.31</v>
      </c>
      <c r="G59" s="214">
        <f>F59*2.2</f>
        <v>60.082000000000001</v>
      </c>
      <c r="H59" s="157"/>
    </row>
    <row r="60" spans="1:8" ht="16.5" x14ac:dyDescent="0.3">
      <c r="A60" s="201" t="s">
        <v>59</v>
      </c>
      <c r="B60" s="202" t="s">
        <v>25</v>
      </c>
      <c r="C60" s="203"/>
      <c r="D60" s="202"/>
      <c r="E60" s="157"/>
      <c r="F60" s="204"/>
      <c r="G60" s="204"/>
      <c r="H60" s="157"/>
    </row>
    <row r="61" spans="1:8" ht="16.5" x14ac:dyDescent="0.3">
      <c r="A61" s="201" t="s">
        <v>59</v>
      </c>
      <c r="B61" s="202" t="s">
        <v>26</v>
      </c>
      <c r="C61" s="203"/>
      <c r="D61" s="202"/>
      <c r="E61" s="157"/>
      <c r="F61" s="157"/>
      <c r="G61" s="157"/>
      <c r="H61" s="157"/>
    </row>
    <row r="62" spans="1:8" ht="16.5" x14ac:dyDescent="0.3">
      <c r="A62" s="201" t="s">
        <v>59</v>
      </c>
      <c r="B62" s="202" t="s">
        <v>27</v>
      </c>
      <c r="C62" s="203"/>
      <c r="D62" s="202"/>
      <c r="E62" s="157"/>
      <c r="F62" s="157"/>
      <c r="G62" s="157"/>
      <c r="H62" s="157"/>
    </row>
    <row r="63" spans="1:8" ht="16.5" x14ac:dyDescent="0.3">
      <c r="A63" s="201" t="s">
        <v>60</v>
      </c>
      <c r="B63" s="202" t="s">
        <v>28</v>
      </c>
      <c r="C63" s="203"/>
      <c r="D63" s="202"/>
      <c r="E63" s="157"/>
      <c r="F63" s="157"/>
      <c r="G63" s="157"/>
      <c r="H63" s="157"/>
    </row>
    <row r="64" spans="1:8" ht="16.5" x14ac:dyDescent="0.3">
      <c r="A64" s="201" t="s">
        <v>61</v>
      </c>
      <c r="B64" s="202" t="s">
        <v>11</v>
      </c>
      <c r="C64" s="203">
        <v>32</v>
      </c>
      <c r="D64" s="202"/>
      <c r="E64" s="157"/>
      <c r="F64" s="157"/>
      <c r="G64" s="157"/>
      <c r="H64" s="157"/>
    </row>
    <row r="65" spans="1:8" ht="16.5" x14ac:dyDescent="0.3">
      <c r="A65" s="157"/>
      <c r="B65" s="157"/>
      <c r="C65" s="157"/>
      <c r="D65" s="157"/>
      <c r="E65" s="213"/>
      <c r="F65" s="157"/>
      <c r="G65" s="157"/>
      <c r="H65" s="157"/>
    </row>
  </sheetData>
  <sheetProtection algorithmName="SHA-512" hashValue="PO0HpUUpx+WN3hJccAIq4qvqg10tyvdl6yx70KMZfFRKAjVIqrYmQ9Mqb55dncnWwRSqaeHmpcm0bDEr/GJYMg==" saltValue="MZrET2AJwsIYd1MZ+BmI1A==" spinCount="100000" sheet="1" objects="1" scenarios="1"/>
  <sortState ref="A4:G58">
    <sortCondition ref="A4:A58"/>
  </sortState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F25"/>
  <sheetViews>
    <sheetView zoomScaleNormal="100" workbookViewId="0">
      <selection activeCell="L16" sqref="L16"/>
    </sheetView>
  </sheetViews>
  <sheetFormatPr defaultRowHeight="15" x14ac:dyDescent="0.25"/>
  <cols>
    <col min="1" max="1" width="3.140625" customWidth="1"/>
    <col min="2" max="2" width="9.28515625" bestFit="1" customWidth="1"/>
    <col min="3" max="3" width="45.5703125" bestFit="1" customWidth="1"/>
    <col min="4" max="4" width="10.42578125" bestFit="1" customWidth="1"/>
    <col min="5" max="5" width="11.7109375" bestFit="1" customWidth="1"/>
    <col min="6" max="6" width="10.42578125" bestFit="1" customWidth="1"/>
    <col min="8" max="8" width="16" customWidth="1"/>
  </cols>
  <sheetData>
    <row r="1" spans="1:6" ht="17.25" thickBot="1" x14ac:dyDescent="0.35">
      <c r="A1" s="28"/>
      <c r="B1" s="28"/>
      <c r="C1" s="28"/>
      <c r="D1" s="28"/>
      <c r="E1" s="28"/>
      <c r="F1" s="28"/>
    </row>
    <row r="2" spans="1:6" ht="34.5" x14ac:dyDescent="0.3">
      <c r="A2" s="28"/>
      <c r="B2" s="244" t="s">
        <v>130</v>
      </c>
      <c r="C2" s="245"/>
      <c r="D2" s="245"/>
      <c r="E2" s="246"/>
      <c r="F2" s="28"/>
    </row>
    <row r="3" spans="1:6" ht="21" x14ac:dyDescent="0.3">
      <c r="A3" s="28"/>
      <c r="B3" s="258" t="s">
        <v>117</v>
      </c>
      <c r="C3" s="259"/>
      <c r="D3" s="259"/>
      <c r="E3" s="260"/>
      <c r="F3" s="28"/>
    </row>
    <row r="4" spans="1:6" ht="18" x14ac:dyDescent="0.3">
      <c r="A4" s="28"/>
      <c r="B4" s="261" t="s">
        <v>107</v>
      </c>
      <c r="C4" s="262"/>
      <c r="D4" s="262"/>
      <c r="E4" s="263"/>
      <c r="F4" s="28"/>
    </row>
    <row r="5" spans="1:6" ht="16.5" x14ac:dyDescent="0.3">
      <c r="A5" s="28"/>
      <c r="B5" s="31" t="s">
        <v>15</v>
      </c>
      <c r="C5" s="29" t="s">
        <v>113</v>
      </c>
      <c r="D5" s="29" t="s">
        <v>80</v>
      </c>
      <c r="E5" s="30" t="s">
        <v>12</v>
      </c>
      <c r="F5" s="28"/>
    </row>
    <row r="6" spans="1:6" ht="18" x14ac:dyDescent="0.35">
      <c r="A6" s="28"/>
      <c r="B6" s="233">
        <v>4</v>
      </c>
      <c r="C6" s="55" t="s">
        <v>131</v>
      </c>
      <c r="D6" s="56">
        <f>E6/0.95</f>
        <v>290.5263157894737</v>
      </c>
      <c r="E6" s="57">
        <f>368*0.75</f>
        <v>276</v>
      </c>
      <c r="F6" s="28"/>
    </row>
    <row r="7" spans="1:6" ht="18" x14ac:dyDescent="0.35">
      <c r="A7" s="28"/>
      <c r="B7" s="233"/>
      <c r="C7" s="48" t="s">
        <v>150</v>
      </c>
      <c r="D7" s="36">
        <f>Adders!C47</f>
        <v>36</v>
      </c>
      <c r="E7" s="58"/>
      <c r="F7" s="28"/>
    </row>
    <row r="8" spans="1:6" ht="17.25" thickBot="1" x14ac:dyDescent="0.35">
      <c r="A8" s="28"/>
      <c r="B8" s="234"/>
      <c r="C8" s="38" t="s">
        <v>148</v>
      </c>
      <c r="D8" s="39">
        <f>Adders!C8</f>
        <v>16</v>
      </c>
      <c r="E8" s="59"/>
      <c r="F8" s="28"/>
    </row>
    <row r="9" spans="1:6" ht="18" x14ac:dyDescent="0.35">
      <c r="A9" s="28"/>
      <c r="B9" s="235">
        <v>8</v>
      </c>
      <c r="C9" s="55" t="s">
        <v>131</v>
      </c>
      <c r="D9" s="33">
        <f>E9/0.95</f>
        <v>497.36842105263162</v>
      </c>
      <c r="E9" s="34">
        <f>630*0.75</f>
        <v>472.5</v>
      </c>
      <c r="F9" s="28"/>
    </row>
    <row r="10" spans="1:6" ht="16.5" x14ac:dyDescent="0.3">
      <c r="A10" s="28"/>
      <c r="B10" s="233"/>
      <c r="C10" s="60" t="s">
        <v>150</v>
      </c>
      <c r="D10" s="36">
        <f>Adders!C48</f>
        <v>72</v>
      </c>
      <c r="E10" s="61"/>
      <c r="F10" s="28"/>
    </row>
    <row r="11" spans="1:6" ht="17.25" thickBot="1" x14ac:dyDescent="0.35">
      <c r="A11" s="28"/>
      <c r="B11" s="234"/>
      <c r="C11" s="62" t="s">
        <v>148</v>
      </c>
      <c r="D11" s="39">
        <f>Adders!C9</f>
        <v>32</v>
      </c>
      <c r="E11" s="59"/>
      <c r="F11" s="28"/>
    </row>
    <row r="12" spans="1:6" ht="16.5" x14ac:dyDescent="0.3">
      <c r="A12" s="28"/>
      <c r="B12" s="252" t="s">
        <v>118</v>
      </c>
      <c r="C12" s="253"/>
      <c r="D12" s="63">
        <f>((D6/4)+(D9/8))/2</f>
        <v>67.401315789473685</v>
      </c>
      <c r="E12" s="64">
        <f>((E6/4)+(E9/8))/2</f>
        <v>64.03125</v>
      </c>
      <c r="F12" s="28"/>
    </row>
    <row r="13" spans="1:6" ht="16.5" x14ac:dyDescent="0.3">
      <c r="A13" s="28"/>
      <c r="B13" s="238" t="s">
        <v>18</v>
      </c>
      <c r="C13" s="239"/>
      <c r="D13" s="239"/>
      <c r="E13" s="240"/>
      <c r="F13" s="28"/>
    </row>
    <row r="14" spans="1:6" ht="16.5" x14ac:dyDescent="0.3">
      <c r="A14" s="28"/>
      <c r="B14" s="44"/>
      <c r="C14" s="141" t="s">
        <v>339</v>
      </c>
      <c r="D14" s="36">
        <f>Adders!C35</f>
        <v>130</v>
      </c>
      <c r="E14" s="50" t="s">
        <v>3</v>
      </c>
      <c r="F14" s="28"/>
    </row>
    <row r="15" spans="1:6" ht="16.5" x14ac:dyDescent="0.3">
      <c r="A15" s="28"/>
      <c r="B15" s="44"/>
      <c r="C15" s="48" t="s">
        <v>152</v>
      </c>
      <c r="D15" s="36">
        <f>Adders!C39</f>
        <v>76</v>
      </c>
      <c r="E15" s="50" t="s">
        <v>3</v>
      </c>
      <c r="F15" s="28"/>
    </row>
    <row r="16" spans="1:6" ht="16.5" x14ac:dyDescent="0.3">
      <c r="A16" s="28"/>
      <c r="B16" s="44"/>
      <c r="C16" s="48" t="s">
        <v>153</v>
      </c>
      <c r="D16" s="36">
        <f>Adders!C43</f>
        <v>150</v>
      </c>
      <c r="E16" s="50" t="s">
        <v>3</v>
      </c>
      <c r="F16" s="28"/>
    </row>
    <row r="17" spans="1:6" ht="16.5" x14ac:dyDescent="0.3">
      <c r="A17" s="28"/>
      <c r="B17" s="44"/>
      <c r="C17" s="48" t="s">
        <v>159</v>
      </c>
      <c r="D17" s="36">
        <f>Adders!C44</f>
        <v>32</v>
      </c>
      <c r="E17" s="50" t="s">
        <v>70</v>
      </c>
      <c r="F17" s="28"/>
    </row>
    <row r="18" spans="1:6" ht="16.5" x14ac:dyDescent="0.3">
      <c r="A18" s="28"/>
      <c r="B18" s="44"/>
      <c r="C18" s="48" t="s">
        <v>155</v>
      </c>
      <c r="D18" s="36">
        <f>Adders!C53</f>
        <v>76</v>
      </c>
      <c r="E18" s="50" t="s">
        <v>3</v>
      </c>
      <c r="F18" s="28"/>
    </row>
    <row r="19" spans="1:6" ht="16.5" x14ac:dyDescent="0.3">
      <c r="A19" s="28"/>
      <c r="B19" s="44"/>
      <c r="C19" s="48" t="s">
        <v>156</v>
      </c>
      <c r="D19" s="36">
        <f>Adders!C36</f>
        <v>700</v>
      </c>
      <c r="E19" s="50" t="s">
        <v>71</v>
      </c>
      <c r="F19" s="28"/>
    </row>
    <row r="20" spans="1:6" ht="17.25" thickBot="1" x14ac:dyDescent="0.35">
      <c r="A20" s="28"/>
      <c r="B20" s="51"/>
      <c r="C20" s="52" t="s">
        <v>9</v>
      </c>
      <c r="D20" s="39">
        <f>Adders!C23</f>
        <v>900</v>
      </c>
      <c r="E20" s="53" t="s">
        <v>71</v>
      </c>
      <c r="F20" s="28"/>
    </row>
    <row r="21" spans="1:6" ht="16.5" x14ac:dyDescent="0.3">
      <c r="A21" s="28"/>
      <c r="B21" s="226" t="s">
        <v>17</v>
      </c>
      <c r="C21" s="226"/>
      <c r="D21" s="226"/>
      <c r="E21" s="226"/>
      <c r="F21" s="28"/>
    </row>
    <row r="22" spans="1:6" ht="16.5" x14ac:dyDescent="0.3">
      <c r="A22" s="28"/>
      <c r="B22" s="225" t="s">
        <v>157</v>
      </c>
      <c r="C22" s="225"/>
      <c r="D22" s="225"/>
      <c r="E22" s="225"/>
      <c r="F22" s="28"/>
    </row>
    <row r="23" spans="1:6" ht="16.5" x14ac:dyDescent="0.3">
      <c r="A23" s="28"/>
      <c r="B23" s="225" t="s">
        <v>160</v>
      </c>
      <c r="C23" s="225"/>
      <c r="D23" s="225"/>
      <c r="E23" s="225"/>
      <c r="F23" s="28"/>
    </row>
    <row r="24" spans="1:6" ht="15" customHeight="1" x14ac:dyDescent="0.3">
      <c r="A24" s="28"/>
      <c r="B24" s="28"/>
      <c r="C24" s="28"/>
      <c r="D24" s="28"/>
      <c r="E24" s="28"/>
      <c r="F24" s="28"/>
    </row>
    <row r="25" spans="1:6" ht="16.5" x14ac:dyDescent="0.3">
      <c r="A25" s="28"/>
      <c r="B25" s="28"/>
      <c r="C25" s="28"/>
      <c r="D25" s="28"/>
      <c r="E25" s="28"/>
      <c r="F25" s="28"/>
    </row>
  </sheetData>
  <sheetProtection algorithmName="SHA-512" hashValue="+58vxUJVIwRpDXEl6GLmkWqaEyDATv7IA7yLyOiDkJjsgqMJK79ApgNZ3k9nAoWrQxxsfKfU3ZgnyHr63E8bkw==" saltValue="MSSFJkxklpN3PnGqBbrYqA==" spinCount="100000" sheet="1" objects="1" scenarios="1"/>
  <mergeCells count="10">
    <mergeCell ref="B12:C12"/>
    <mergeCell ref="B21:E21"/>
    <mergeCell ref="B22:E22"/>
    <mergeCell ref="B23:E23"/>
    <mergeCell ref="B2:E2"/>
    <mergeCell ref="B3:E3"/>
    <mergeCell ref="B4:E4"/>
    <mergeCell ref="B6:B8"/>
    <mergeCell ref="B9:B11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0"/>
  <sheetViews>
    <sheetView workbookViewId="0">
      <selection activeCell="I26" sqref="I26"/>
    </sheetView>
  </sheetViews>
  <sheetFormatPr defaultRowHeight="15" x14ac:dyDescent="0.25"/>
  <cols>
    <col min="3" max="3" width="42.7109375" bestFit="1" customWidth="1"/>
    <col min="4" max="4" width="10.42578125" bestFit="1" customWidth="1"/>
    <col min="5" max="5" width="11.7109375" bestFit="1" customWidth="1"/>
    <col min="7" max="7" width="51.42578125" bestFit="1" customWidth="1"/>
    <col min="8" max="8" width="6.28515625" bestFit="1" customWidth="1"/>
    <col min="9" max="9" width="9.7109375" bestFit="1" customWidth="1"/>
    <col min="10" max="10" width="5.140625" customWidth="1"/>
  </cols>
  <sheetData>
    <row r="1" spans="1:10" ht="17.25" thickBot="1" x14ac:dyDescent="0.35">
      <c r="A1" s="28"/>
      <c r="B1" s="28"/>
      <c r="C1" s="28"/>
      <c r="D1" s="28"/>
      <c r="E1" s="28"/>
    </row>
    <row r="2" spans="1:10" ht="31.5" customHeight="1" x14ac:dyDescent="0.3">
      <c r="A2" s="28"/>
      <c r="B2" s="244" t="s">
        <v>82</v>
      </c>
      <c r="C2" s="288"/>
      <c r="D2" s="288"/>
      <c r="E2" s="289"/>
    </row>
    <row r="3" spans="1:10" ht="18.75" customHeight="1" thickBot="1" x14ac:dyDescent="0.35">
      <c r="A3" s="28"/>
      <c r="B3" s="258" t="s">
        <v>78</v>
      </c>
      <c r="C3" s="259"/>
      <c r="D3" s="259"/>
      <c r="E3" s="260"/>
    </row>
    <row r="4" spans="1:10" ht="15.75" customHeight="1" x14ac:dyDescent="0.3">
      <c r="A4" s="28"/>
      <c r="B4" s="261" t="s">
        <v>79</v>
      </c>
      <c r="C4" s="262"/>
      <c r="D4" s="262"/>
      <c r="E4" s="263"/>
      <c r="G4" s="290" t="s">
        <v>132</v>
      </c>
      <c r="H4" s="291"/>
      <c r="I4" s="291"/>
      <c r="J4" s="292"/>
    </row>
    <row r="5" spans="1:10" ht="17.25" thickBot="1" x14ac:dyDescent="0.35">
      <c r="A5" s="28"/>
      <c r="B5" s="31" t="s">
        <v>15</v>
      </c>
      <c r="C5" s="29" t="s">
        <v>113</v>
      </c>
      <c r="D5" s="29" t="s">
        <v>80</v>
      </c>
      <c r="E5" s="30" t="s">
        <v>12</v>
      </c>
      <c r="G5" s="11" t="s">
        <v>133</v>
      </c>
      <c r="H5" s="12" t="s">
        <v>134</v>
      </c>
      <c r="I5" s="13" t="s">
        <v>135</v>
      </c>
      <c r="J5" s="14" t="s">
        <v>136</v>
      </c>
    </row>
    <row r="6" spans="1:10" ht="18" x14ac:dyDescent="0.35">
      <c r="A6" s="28"/>
      <c r="B6" s="235">
        <v>4</v>
      </c>
      <c r="C6" s="32" t="s">
        <v>217</v>
      </c>
      <c r="D6" s="33">
        <v>320</v>
      </c>
      <c r="E6" s="34">
        <v>300</v>
      </c>
      <c r="G6" s="15" t="s">
        <v>137</v>
      </c>
      <c r="H6" s="24">
        <v>65</v>
      </c>
      <c r="I6" s="16" t="s">
        <v>138</v>
      </c>
      <c r="J6" s="17" t="s">
        <v>139</v>
      </c>
    </row>
    <row r="7" spans="1:10" ht="16.5" x14ac:dyDescent="0.3">
      <c r="A7" s="28"/>
      <c r="B7" s="233"/>
      <c r="C7" s="35" t="s">
        <v>148</v>
      </c>
      <c r="D7" s="36">
        <f>Adders!C4</f>
        <v>8</v>
      </c>
      <c r="E7" s="37"/>
      <c r="G7" s="15" t="s">
        <v>140</v>
      </c>
      <c r="H7" s="25">
        <v>65</v>
      </c>
      <c r="I7" s="16" t="s">
        <v>139</v>
      </c>
      <c r="J7" s="17" t="s">
        <v>141</v>
      </c>
    </row>
    <row r="8" spans="1:10" ht="17.25" thickBot="1" x14ac:dyDescent="0.35">
      <c r="A8" s="28"/>
      <c r="B8" s="234"/>
      <c r="C8" s="38" t="s">
        <v>149</v>
      </c>
      <c r="D8" s="39">
        <f>Adders!C24</f>
        <v>4</v>
      </c>
      <c r="E8" s="40"/>
      <c r="G8" s="15" t="s">
        <v>142</v>
      </c>
      <c r="H8" s="25">
        <v>60</v>
      </c>
      <c r="I8" s="16" t="str">
        <f>I7</f>
        <v>4ft</v>
      </c>
      <c r="J8" s="17" t="s">
        <v>141</v>
      </c>
    </row>
    <row r="9" spans="1:10" ht="18" x14ac:dyDescent="0.35">
      <c r="A9" s="28"/>
      <c r="B9" s="235">
        <v>8</v>
      </c>
      <c r="C9" s="32" t="s">
        <v>218</v>
      </c>
      <c r="D9" s="33">
        <v>600</v>
      </c>
      <c r="E9" s="41">
        <v>560</v>
      </c>
      <c r="G9" s="18" t="s">
        <v>143</v>
      </c>
      <c r="H9" s="26">
        <v>70</v>
      </c>
      <c r="I9" s="19" t="str">
        <f>I7</f>
        <v>4ft</v>
      </c>
      <c r="J9" s="20" t="s">
        <v>141</v>
      </c>
    </row>
    <row r="10" spans="1:10" ht="17.25" thickBot="1" x14ac:dyDescent="0.35">
      <c r="A10" s="28"/>
      <c r="B10" s="233"/>
      <c r="C10" s="35" t="s">
        <v>150</v>
      </c>
      <c r="D10" s="36">
        <f>Adders!C45</f>
        <v>36</v>
      </c>
      <c r="E10" s="37"/>
      <c r="G10" s="21" t="s">
        <v>144</v>
      </c>
      <c r="H10" s="27">
        <v>60</v>
      </c>
      <c r="I10" s="22" t="str">
        <f>I6</f>
        <v>8ft</v>
      </c>
      <c r="J10" s="23" t="s">
        <v>139</v>
      </c>
    </row>
    <row r="11" spans="1:10" ht="16.5" x14ac:dyDescent="0.3">
      <c r="A11" s="28"/>
      <c r="B11" s="233"/>
      <c r="C11" s="35" t="s">
        <v>148</v>
      </c>
      <c r="D11" s="36">
        <f>Adders!C5</f>
        <v>16</v>
      </c>
      <c r="E11" s="37"/>
      <c r="G11" s="293" t="s">
        <v>145</v>
      </c>
      <c r="H11" s="293"/>
      <c r="I11" s="293"/>
      <c r="J11" s="293"/>
    </row>
    <row r="12" spans="1:10" ht="17.25" thickBot="1" x14ac:dyDescent="0.35">
      <c r="A12" s="28"/>
      <c r="B12" s="234"/>
      <c r="C12" s="38" t="s">
        <v>149</v>
      </c>
      <c r="D12" s="39">
        <f>Adders!C26</f>
        <v>16</v>
      </c>
      <c r="E12" s="40"/>
      <c r="G12" s="287" t="s">
        <v>146</v>
      </c>
      <c r="H12" s="287"/>
      <c r="I12" s="287"/>
      <c r="J12" s="287"/>
    </row>
    <row r="13" spans="1:10" ht="18" x14ac:dyDescent="0.35">
      <c r="A13" s="28"/>
      <c r="B13" s="235">
        <v>12</v>
      </c>
      <c r="C13" s="32" t="s">
        <v>219</v>
      </c>
      <c r="D13" s="33">
        <v>840</v>
      </c>
      <c r="E13" s="34">
        <v>780</v>
      </c>
      <c r="G13" s="287" t="s">
        <v>147</v>
      </c>
      <c r="H13" s="287"/>
      <c r="I13" s="287"/>
      <c r="J13" s="287"/>
    </row>
    <row r="14" spans="1:10" ht="16.5" x14ac:dyDescent="0.3">
      <c r="A14" s="28"/>
      <c r="B14" s="233"/>
      <c r="C14" s="35" t="s">
        <v>150</v>
      </c>
      <c r="D14" s="36">
        <f>Adders!C46</f>
        <v>36</v>
      </c>
      <c r="E14" s="37"/>
    </row>
    <row r="15" spans="1:10" ht="16.5" x14ac:dyDescent="0.3">
      <c r="A15" s="28"/>
      <c r="B15" s="233"/>
      <c r="C15" s="35" t="s">
        <v>148</v>
      </c>
      <c r="D15" s="36">
        <f>Adders!C6</f>
        <v>24</v>
      </c>
      <c r="E15" s="37"/>
    </row>
    <row r="16" spans="1:10" ht="17.25" thickBot="1" x14ac:dyDescent="0.35">
      <c r="A16" s="28"/>
      <c r="B16" s="234"/>
      <c r="C16" s="38" t="s">
        <v>149</v>
      </c>
      <c r="D16" s="39">
        <f>Adders!C27</f>
        <v>24</v>
      </c>
      <c r="E16" s="40"/>
    </row>
    <row r="17" spans="1:5" ht="16.5" x14ac:dyDescent="0.3">
      <c r="A17" s="28"/>
      <c r="B17" s="236" t="s">
        <v>118</v>
      </c>
      <c r="C17" s="237"/>
      <c r="D17" s="42">
        <f>((D6/4)+(D9/8)+(D13/12))/3</f>
        <v>75</v>
      </c>
      <c r="E17" s="43">
        <f>((E6/4)+(E9/8)+(E13/12))/3</f>
        <v>70</v>
      </c>
    </row>
    <row r="18" spans="1:5" ht="16.5" x14ac:dyDescent="0.3">
      <c r="A18" s="28"/>
      <c r="B18" s="238" t="s">
        <v>18</v>
      </c>
      <c r="C18" s="239"/>
      <c r="D18" s="239"/>
      <c r="E18" s="240"/>
    </row>
    <row r="19" spans="1:5" ht="16.5" x14ac:dyDescent="0.3">
      <c r="A19" s="28"/>
      <c r="B19" s="44"/>
      <c r="C19" s="45" t="s">
        <v>228</v>
      </c>
      <c r="D19" s="46">
        <f>Adders!C17</f>
        <v>250</v>
      </c>
      <c r="E19" s="47" t="s">
        <v>3</v>
      </c>
    </row>
    <row r="20" spans="1:5" ht="16.5" x14ac:dyDescent="0.3">
      <c r="A20" s="28"/>
      <c r="B20" s="44"/>
      <c r="C20" s="48" t="s">
        <v>151</v>
      </c>
      <c r="D20" s="46">
        <f>Adders!C35</f>
        <v>130</v>
      </c>
      <c r="E20" s="49" t="s">
        <v>81</v>
      </c>
    </row>
    <row r="21" spans="1:5" ht="16.5" x14ac:dyDescent="0.3">
      <c r="A21" s="28"/>
      <c r="B21" s="44"/>
      <c r="C21" s="48" t="s">
        <v>152</v>
      </c>
      <c r="D21" s="36">
        <f>Adders!C39</f>
        <v>76</v>
      </c>
      <c r="E21" s="50" t="s">
        <v>3</v>
      </c>
    </row>
    <row r="22" spans="1:5" ht="16.5" x14ac:dyDescent="0.3">
      <c r="A22" s="28"/>
      <c r="B22" s="44"/>
      <c r="C22" s="48" t="s">
        <v>153</v>
      </c>
      <c r="D22" s="36">
        <f>Adders!C43</f>
        <v>150</v>
      </c>
      <c r="E22" s="50" t="s">
        <v>3</v>
      </c>
    </row>
    <row r="23" spans="1:5" ht="16.5" x14ac:dyDescent="0.3">
      <c r="A23" s="28"/>
      <c r="B23" s="44"/>
      <c r="C23" s="48" t="s">
        <v>154</v>
      </c>
      <c r="D23" s="36">
        <f>Adders!C44</f>
        <v>32</v>
      </c>
      <c r="E23" s="50" t="s">
        <v>70</v>
      </c>
    </row>
    <row r="24" spans="1:5" ht="16.5" x14ac:dyDescent="0.3">
      <c r="A24" s="28"/>
      <c r="B24" s="44"/>
      <c r="C24" s="48" t="s">
        <v>155</v>
      </c>
      <c r="D24" s="36">
        <f>Adders!C53</f>
        <v>76</v>
      </c>
      <c r="E24" s="50" t="s">
        <v>3</v>
      </c>
    </row>
    <row r="25" spans="1:5" ht="16.5" x14ac:dyDescent="0.3">
      <c r="A25" s="28"/>
      <c r="B25" s="44"/>
      <c r="C25" s="48" t="s">
        <v>156</v>
      </c>
      <c r="D25" s="36">
        <f>Adders!C36</f>
        <v>700</v>
      </c>
      <c r="E25" s="50" t="s">
        <v>71</v>
      </c>
    </row>
    <row r="26" spans="1:5" ht="17.25" thickBot="1" x14ac:dyDescent="0.35">
      <c r="A26" s="28"/>
      <c r="B26" s="51"/>
      <c r="C26" s="52" t="s">
        <v>9</v>
      </c>
      <c r="D26" s="39">
        <f>Adders!C23</f>
        <v>900</v>
      </c>
      <c r="E26" s="53" t="s">
        <v>71</v>
      </c>
    </row>
    <row r="27" spans="1:5" ht="16.5" x14ac:dyDescent="0.3">
      <c r="A27" s="28"/>
      <c r="B27" s="226" t="s">
        <v>17</v>
      </c>
      <c r="C27" s="226"/>
      <c r="D27" s="226"/>
      <c r="E27" s="226"/>
    </row>
    <row r="28" spans="1:5" ht="16.5" x14ac:dyDescent="0.3">
      <c r="A28" s="28"/>
      <c r="B28" s="225" t="s">
        <v>157</v>
      </c>
      <c r="C28" s="225"/>
      <c r="D28" s="225"/>
      <c r="E28" s="225"/>
    </row>
    <row r="29" spans="1:5" ht="16.5" x14ac:dyDescent="0.3">
      <c r="A29" s="28"/>
      <c r="B29" s="225" t="s">
        <v>220</v>
      </c>
      <c r="C29" s="225"/>
      <c r="D29" s="225"/>
      <c r="E29" s="225"/>
    </row>
    <row r="30" spans="1:5" ht="16.5" x14ac:dyDescent="0.3">
      <c r="A30" s="28"/>
      <c r="B30" s="225" t="s">
        <v>158</v>
      </c>
      <c r="C30" s="225"/>
      <c r="D30" s="225"/>
      <c r="E30" s="225"/>
    </row>
  </sheetData>
  <sheetProtection algorithmName="SHA-512" hashValue="Yqt5yVqjjMEv1+PZduw570P3oULwLvaAZyfT8GiXMakI714G+8yuLrmpyLCqGSSIcfHePp47ntkVnqrz3olsVg==" saltValue="82dHcedAEjVn/hOI2QdMzg==" spinCount="100000" sheet="1" objects="1" scenarios="1"/>
  <mergeCells count="16">
    <mergeCell ref="B30:E30"/>
    <mergeCell ref="B6:B8"/>
    <mergeCell ref="B9:B12"/>
    <mergeCell ref="B13:B16"/>
    <mergeCell ref="B18:E18"/>
    <mergeCell ref="G12:J12"/>
    <mergeCell ref="G13:J13"/>
    <mergeCell ref="B29:E29"/>
    <mergeCell ref="B2:E2"/>
    <mergeCell ref="B3:E3"/>
    <mergeCell ref="B4:E4"/>
    <mergeCell ref="G4:J4"/>
    <mergeCell ref="G11:J11"/>
    <mergeCell ref="B17:C17"/>
    <mergeCell ref="B27:E27"/>
    <mergeCell ref="B28:E2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66"/>
  <sheetViews>
    <sheetView workbookViewId="0">
      <selection activeCell="G31" sqref="G31"/>
    </sheetView>
  </sheetViews>
  <sheetFormatPr defaultRowHeight="15" x14ac:dyDescent="0.25"/>
  <cols>
    <col min="3" max="3" width="48.140625" bestFit="1" customWidth="1"/>
    <col min="4" max="4" width="16" bestFit="1" customWidth="1"/>
    <col min="5" max="5" width="11.7109375" bestFit="1" customWidth="1"/>
    <col min="7" max="7" width="51.42578125" bestFit="1" customWidth="1"/>
  </cols>
  <sheetData>
    <row r="1" spans="1:12" ht="17.25" thickBot="1" x14ac:dyDescent="0.3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35.25" thickBot="1" x14ac:dyDescent="0.35">
      <c r="A2" s="28"/>
      <c r="B2" s="244" t="s">
        <v>83</v>
      </c>
      <c r="C2" s="245"/>
      <c r="D2" s="245"/>
      <c r="E2" s="246"/>
      <c r="F2" s="28"/>
      <c r="G2" s="28"/>
      <c r="H2" s="28"/>
      <c r="I2" s="28"/>
      <c r="J2" s="28"/>
      <c r="K2" s="28"/>
      <c r="L2" s="28"/>
    </row>
    <row r="3" spans="1:12" ht="21.75" thickBot="1" x14ac:dyDescent="0.35">
      <c r="A3" s="28"/>
      <c r="B3" s="301" t="s">
        <v>111</v>
      </c>
      <c r="C3" s="302"/>
      <c r="D3" s="302"/>
      <c r="E3" s="303"/>
      <c r="F3" s="28"/>
      <c r="G3" s="28"/>
      <c r="H3" s="28"/>
      <c r="I3" s="28"/>
      <c r="J3" s="28"/>
      <c r="K3" s="28"/>
      <c r="L3" s="28"/>
    </row>
    <row r="4" spans="1:12" ht="18.75" thickBot="1" x14ac:dyDescent="0.4">
      <c r="A4" s="28"/>
      <c r="B4" s="304" t="s">
        <v>114</v>
      </c>
      <c r="C4" s="305"/>
      <c r="D4" s="305"/>
      <c r="E4" s="306"/>
      <c r="F4" s="28"/>
      <c r="G4" s="294" t="s">
        <v>132</v>
      </c>
      <c r="H4" s="295"/>
      <c r="I4" s="295"/>
      <c r="J4" s="296"/>
      <c r="K4" s="28"/>
      <c r="L4" s="28"/>
    </row>
    <row r="5" spans="1:12" ht="17.25" thickBot="1" x14ac:dyDescent="0.35">
      <c r="A5" s="28"/>
      <c r="B5" s="96" t="s">
        <v>15</v>
      </c>
      <c r="C5" s="97" t="s">
        <v>113</v>
      </c>
      <c r="D5" s="97" t="s">
        <v>80</v>
      </c>
      <c r="E5" s="98" t="s">
        <v>12</v>
      </c>
      <c r="F5" s="28"/>
      <c r="G5" s="8"/>
      <c r="H5" s="9"/>
      <c r="I5" s="9"/>
      <c r="J5" s="10"/>
      <c r="K5" s="28"/>
      <c r="L5" s="28"/>
    </row>
    <row r="6" spans="1:12" ht="18" x14ac:dyDescent="0.35">
      <c r="A6" s="28"/>
      <c r="B6" s="235">
        <v>4</v>
      </c>
      <c r="C6" s="99" t="s">
        <v>214</v>
      </c>
      <c r="D6" s="100">
        <v>320</v>
      </c>
      <c r="E6" s="101">
        <v>300</v>
      </c>
      <c r="F6" s="28"/>
      <c r="G6" s="11" t="s">
        <v>133</v>
      </c>
      <c r="H6" s="12" t="s">
        <v>134</v>
      </c>
      <c r="I6" s="13" t="s">
        <v>135</v>
      </c>
      <c r="J6" s="14" t="s">
        <v>136</v>
      </c>
      <c r="K6" s="28"/>
      <c r="L6" s="28"/>
    </row>
    <row r="7" spans="1:12" ht="16.5" x14ac:dyDescent="0.3">
      <c r="A7" s="28"/>
      <c r="B7" s="233"/>
      <c r="C7" s="60" t="s">
        <v>148</v>
      </c>
      <c r="D7" s="36">
        <f>Adders!C4</f>
        <v>8</v>
      </c>
      <c r="E7" s="61"/>
      <c r="F7" s="28"/>
      <c r="G7" s="15" t="s">
        <v>137</v>
      </c>
      <c r="H7" s="24">
        <v>65</v>
      </c>
      <c r="I7" s="16" t="s">
        <v>138</v>
      </c>
      <c r="J7" s="17" t="s">
        <v>139</v>
      </c>
      <c r="K7" s="28"/>
      <c r="L7" s="28"/>
    </row>
    <row r="8" spans="1:12" ht="17.25" thickBot="1" x14ac:dyDescent="0.35">
      <c r="A8" s="28"/>
      <c r="B8" s="298"/>
      <c r="C8" s="102" t="s">
        <v>149</v>
      </c>
      <c r="D8" s="103">
        <f>Adders!C24</f>
        <v>4</v>
      </c>
      <c r="E8" s="104"/>
      <c r="F8" s="28"/>
      <c r="G8" s="15" t="s">
        <v>140</v>
      </c>
      <c r="H8" s="25">
        <v>65</v>
      </c>
      <c r="I8" s="16" t="s">
        <v>139</v>
      </c>
      <c r="J8" s="17" t="s">
        <v>141</v>
      </c>
      <c r="K8" s="28"/>
      <c r="L8" s="28"/>
    </row>
    <row r="9" spans="1:12" ht="18.75" thickTop="1" x14ac:dyDescent="0.35">
      <c r="A9" s="28"/>
      <c r="B9" s="297">
        <v>8</v>
      </c>
      <c r="C9" s="105" t="s">
        <v>215</v>
      </c>
      <c r="D9" s="106">
        <v>600</v>
      </c>
      <c r="E9" s="107">
        <v>560</v>
      </c>
      <c r="F9" s="28"/>
      <c r="G9" s="15" t="s">
        <v>142</v>
      </c>
      <c r="H9" s="25">
        <v>60</v>
      </c>
      <c r="I9" s="16" t="str">
        <f>I8</f>
        <v>4ft</v>
      </c>
      <c r="J9" s="17" t="s">
        <v>141</v>
      </c>
      <c r="K9" s="28"/>
      <c r="L9" s="28"/>
    </row>
    <row r="10" spans="1:12" ht="16.5" x14ac:dyDescent="0.3">
      <c r="A10" s="28"/>
      <c r="B10" s="233"/>
      <c r="C10" s="60" t="s">
        <v>150</v>
      </c>
      <c r="D10" s="36">
        <f>Adders!C45</f>
        <v>36</v>
      </c>
      <c r="E10" s="61"/>
      <c r="F10" s="28"/>
      <c r="G10" s="18" t="s">
        <v>143</v>
      </c>
      <c r="H10" s="26">
        <v>70</v>
      </c>
      <c r="I10" s="19" t="str">
        <f>I8</f>
        <v>4ft</v>
      </c>
      <c r="J10" s="20" t="s">
        <v>141</v>
      </c>
      <c r="K10" s="28"/>
      <c r="L10" s="28"/>
    </row>
    <row r="11" spans="1:12" ht="17.25" thickBot="1" x14ac:dyDescent="0.35">
      <c r="A11" s="28"/>
      <c r="B11" s="233"/>
      <c r="C11" s="35" t="s">
        <v>148</v>
      </c>
      <c r="D11" s="36">
        <f>Adders!C5</f>
        <v>16</v>
      </c>
      <c r="E11" s="61"/>
      <c r="F11" s="28"/>
      <c r="G11" s="21" t="s">
        <v>144</v>
      </c>
      <c r="H11" s="27">
        <v>60</v>
      </c>
      <c r="I11" s="22" t="str">
        <f>I7</f>
        <v>8ft</v>
      </c>
      <c r="J11" s="23" t="s">
        <v>139</v>
      </c>
      <c r="K11" s="28"/>
      <c r="L11" s="28"/>
    </row>
    <row r="12" spans="1:12" ht="17.25" thickBot="1" x14ac:dyDescent="0.35">
      <c r="A12" s="28"/>
      <c r="B12" s="298"/>
      <c r="C12" s="102" t="s">
        <v>149</v>
      </c>
      <c r="D12" s="103">
        <f>Adders!C26</f>
        <v>16</v>
      </c>
      <c r="E12" s="104"/>
      <c r="F12" s="28"/>
      <c r="G12" s="293" t="s">
        <v>145</v>
      </c>
      <c r="H12" s="293"/>
      <c r="I12" s="293"/>
      <c r="J12" s="293"/>
      <c r="K12" s="28"/>
      <c r="L12" s="28"/>
    </row>
    <row r="13" spans="1:12" ht="18.75" thickTop="1" x14ac:dyDescent="0.35">
      <c r="A13" s="28"/>
      <c r="B13" s="297">
        <v>12</v>
      </c>
      <c r="C13" s="105" t="s">
        <v>216</v>
      </c>
      <c r="D13" s="106">
        <v>840</v>
      </c>
      <c r="E13" s="107">
        <v>780</v>
      </c>
      <c r="F13" s="28"/>
      <c r="G13" s="287" t="s">
        <v>146</v>
      </c>
      <c r="H13" s="287"/>
      <c r="I13" s="287"/>
      <c r="J13" s="287"/>
      <c r="K13" s="28"/>
      <c r="L13" s="28"/>
    </row>
    <row r="14" spans="1:12" ht="16.5" x14ac:dyDescent="0.3">
      <c r="A14" s="28"/>
      <c r="B14" s="233"/>
      <c r="C14" s="60" t="s">
        <v>150</v>
      </c>
      <c r="D14" s="36">
        <f>Adders!C46</f>
        <v>36</v>
      </c>
      <c r="E14" s="61"/>
      <c r="F14" s="28"/>
      <c r="G14" s="287" t="s">
        <v>147</v>
      </c>
      <c r="H14" s="287"/>
      <c r="I14" s="287"/>
      <c r="J14" s="287"/>
      <c r="K14" s="28"/>
      <c r="L14" s="28"/>
    </row>
    <row r="15" spans="1:12" ht="16.5" x14ac:dyDescent="0.3">
      <c r="A15" s="28"/>
      <c r="B15" s="233"/>
      <c r="C15" s="35" t="s">
        <v>148</v>
      </c>
      <c r="D15" s="36">
        <f>Adders!C6</f>
        <v>24</v>
      </c>
      <c r="E15" s="61"/>
      <c r="F15" s="28"/>
      <c r="K15" s="28"/>
      <c r="L15" s="28"/>
    </row>
    <row r="16" spans="1:12" ht="17.25" thickBot="1" x14ac:dyDescent="0.35">
      <c r="A16" s="28"/>
      <c r="B16" s="298"/>
      <c r="C16" s="102" t="s">
        <v>149</v>
      </c>
      <c r="D16" s="103">
        <f>Adders!C27</f>
        <v>24</v>
      </c>
      <c r="E16" s="104"/>
      <c r="F16" s="28"/>
      <c r="G16" s="28"/>
      <c r="H16" s="28"/>
      <c r="I16" s="28"/>
      <c r="J16" s="28"/>
      <c r="K16" s="28"/>
      <c r="L16" s="28"/>
    </row>
    <row r="17" spans="1:12" ht="18" thickTop="1" thickBot="1" x14ac:dyDescent="0.35">
      <c r="A17" s="28"/>
      <c r="B17" s="299" t="s">
        <v>118</v>
      </c>
      <c r="C17" s="300"/>
      <c r="D17" s="108">
        <f>((D6/4)+(D9/8)+(D13/12))/3</f>
        <v>75</v>
      </c>
      <c r="E17" s="109">
        <f>((E6/4)+(E9/8)+(E13/12))/3</f>
        <v>70</v>
      </c>
      <c r="F17" s="28"/>
      <c r="G17" s="28"/>
      <c r="H17" s="28"/>
      <c r="I17" s="28"/>
      <c r="J17" s="28"/>
      <c r="K17" s="28"/>
      <c r="L17" s="28"/>
    </row>
    <row r="18" spans="1:12" ht="17.25" thickBot="1" x14ac:dyDescent="0.35">
      <c r="A18" s="28"/>
      <c r="B18" s="307" t="s">
        <v>18</v>
      </c>
      <c r="C18" s="308"/>
      <c r="D18" s="308"/>
      <c r="E18" s="309"/>
      <c r="F18" s="28"/>
      <c r="G18" s="28"/>
      <c r="H18" s="28"/>
      <c r="I18" s="28"/>
      <c r="J18" s="28"/>
      <c r="K18" s="28"/>
      <c r="L18" s="28"/>
    </row>
    <row r="19" spans="1:12" ht="16.5" x14ac:dyDescent="0.3">
      <c r="A19" s="28"/>
      <c r="B19" s="113"/>
      <c r="C19" s="45" t="s">
        <v>227</v>
      </c>
      <c r="D19" s="114" t="s">
        <v>222</v>
      </c>
      <c r="E19" s="47"/>
      <c r="F19" s="28"/>
      <c r="G19" s="28"/>
      <c r="H19" s="28"/>
      <c r="I19" s="28"/>
      <c r="J19" s="28"/>
      <c r="K19" s="28"/>
      <c r="L19" s="28"/>
    </row>
    <row r="20" spans="1:12" ht="16.5" x14ac:dyDescent="0.3">
      <c r="A20" s="28"/>
      <c r="B20" s="44"/>
      <c r="C20" s="45" t="s">
        <v>228</v>
      </c>
      <c r="D20" s="46">
        <f>Adders!C17</f>
        <v>250</v>
      </c>
      <c r="E20" s="47" t="s">
        <v>3</v>
      </c>
      <c r="F20" s="28"/>
      <c r="G20" s="28"/>
      <c r="H20" s="28"/>
      <c r="I20" s="28"/>
      <c r="J20" s="28"/>
      <c r="K20" s="28"/>
      <c r="L20" s="28"/>
    </row>
    <row r="21" spans="1:12" ht="16.5" x14ac:dyDescent="0.3">
      <c r="A21" s="28"/>
      <c r="B21" s="44"/>
      <c r="C21" s="48" t="s">
        <v>151</v>
      </c>
      <c r="D21" s="46">
        <f>Adders!C35</f>
        <v>130</v>
      </c>
      <c r="E21" s="49" t="s">
        <v>81</v>
      </c>
      <c r="F21" s="28"/>
      <c r="G21" s="28"/>
      <c r="H21" s="28"/>
      <c r="I21" s="28"/>
      <c r="J21" s="28"/>
      <c r="K21" s="28"/>
      <c r="L21" s="28"/>
    </row>
    <row r="22" spans="1:12" ht="16.5" x14ac:dyDescent="0.3">
      <c r="A22" s="28"/>
      <c r="B22" s="44"/>
      <c r="C22" s="48" t="s">
        <v>152</v>
      </c>
      <c r="D22" s="36">
        <f>Adders!C39</f>
        <v>76</v>
      </c>
      <c r="E22" s="50" t="s">
        <v>3</v>
      </c>
      <c r="F22" s="28"/>
      <c r="G22" s="28"/>
      <c r="H22" s="28"/>
      <c r="I22" s="28"/>
      <c r="J22" s="28"/>
      <c r="K22" s="28"/>
      <c r="L22" s="28"/>
    </row>
    <row r="23" spans="1:12" ht="16.5" x14ac:dyDescent="0.3">
      <c r="A23" s="28"/>
      <c r="B23" s="44"/>
      <c r="C23" s="48" t="s">
        <v>153</v>
      </c>
      <c r="D23" s="36">
        <f>Adders!C43</f>
        <v>150</v>
      </c>
      <c r="E23" s="50" t="s">
        <v>3</v>
      </c>
      <c r="F23" s="28"/>
      <c r="G23" s="28"/>
      <c r="H23" s="28"/>
      <c r="I23" s="28"/>
      <c r="J23" s="28"/>
      <c r="K23" s="28"/>
      <c r="L23" s="28"/>
    </row>
    <row r="24" spans="1:12" ht="16.5" x14ac:dyDescent="0.3">
      <c r="A24" s="28"/>
      <c r="B24" s="44"/>
      <c r="C24" s="48" t="s">
        <v>154</v>
      </c>
      <c r="D24" s="36">
        <f>Adders!C44</f>
        <v>32</v>
      </c>
      <c r="E24" s="50" t="s">
        <v>70</v>
      </c>
      <c r="F24" s="28"/>
      <c r="G24" s="28"/>
      <c r="H24" s="28"/>
      <c r="I24" s="28"/>
      <c r="J24" s="28"/>
      <c r="K24" s="28"/>
      <c r="L24" s="28"/>
    </row>
    <row r="25" spans="1:12" ht="16.5" x14ac:dyDescent="0.3">
      <c r="A25" s="28"/>
      <c r="B25" s="44"/>
      <c r="C25" s="48" t="s">
        <v>155</v>
      </c>
      <c r="D25" s="36">
        <f>Adders!C53</f>
        <v>76</v>
      </c>
      <c r="E25" s="50" t="s">
        <v>3</v>
      </c>
      <c r="F25" s="28"/>
      <c r="G25" s="28"/>
      <c r="H25" s="28"/>
      <c r="I25" s="28"/>
      <c r="J25" s="28"/>
      <c r="K25" s="28"/>
      <c r="L25" s="28"/>
    </row>
    <row r="26" spans="1:12" ht="16.5" x14ac:dyDescent="0.3">
      <c r="A26" s="28"/>
      <c r="B26" s="44"/>
      <c r="C26" s="48" t="s">
        <v>156</v>
      </c>
      <c r="D26" s="36">
        <f>Adders!C36</f>
        <v>700</v>
      </c>
      <c r="E26" s="50" t="s">
        <v>71</v>
      </c>
      <c r="F26" s="28"/>
      <c r="G26" s="28"/>
      <c r="H26" s="28"/>
      <c r="I26" s="28"/>
      <c r="J26" s="28"/>
      <c r="K26" s="28"/>
      <c r="L26" s="28"/>
    </row>
    <row r="27" spans="1:12" ht="17.25" thickBot="1" x14ac:dyDescent="0.35">
      <c r="A27" s="28"/>
      <c r="B27" s="51"/>
      <c r="C27" s="52" t="s">
        <v>9</v>
      </c>
      <c r="D27" s="39">
        <f>Adders!C23</f>
        <v>900</v>
      </c>
      <c r="E27" s="53" t="s">
        <v>71</v>
      </c>
      <c r="F27" s="28"/>
      <c r="G27" s="28"/>
      <c r="H27" s="28"/>
      <c r="I27" s="28"/>
      <c r="J27" s="28"/>
      <c r="K27" s="28"/>
      <c r="L27" s="28"/>
    </row>
    <row r="28" spans="1:12" ht="16.5" x14ac:dyDescent="0.3">
      <c r="A28" s="28"/>
      <c r="B28" s="226" t="s">
        <v>17</v>
      </c>
      <c r="C28" s="226"/>
      <c r="D28" s="226"/>
      <c r="E28" s="226"/>
      <c r="F28" s="28"/>
      <c r="G28" s="28"/>
      <c r="H28" s="28"/>
      <c r="I28" s="28"/>
      <c r="J28" s="28"/>
      <c r="K28" s="28"/>
      <c r="L28" s="28"/>
    </row>
    <row r="29" spans="1:12" ht="16.5" x14ac:dyDescent="0.3">
      <c r="A29" s="28"/>
      <c r="B29" s="225" t="s">
        <v>157</v>
      </c>
      <c r="C29" s="225"/>
      <c r="D29" s="225"/>
      <c r="E29" s="225"/>
      <c r="F29" s="28"/>
      <c r="G29" s="28"/>
      <c r="H29" s="28"/>
      <c r="I29" s="28"/>
      <c r="J29" s="28"/>
      <c r="K29" s="28"/>
      <c r="L29" s="28"/>
    </row>
    <row r="30" spans="1:12" ht="16.5" x14ac:dyDescent="0.3">
      <c r="A30" s="28"/>
      <c r="B30" s="225" t="s">
        <v>221</v>
      </c>
      <c r="C30" s="225"/>
      <c r="D30" s="225"/>
      <c r="E30" s="225"/>
      <c r="F30" s="28"/>
      <c r="G30" s="28"/>
      <c r="H30" s="28"/>
      <c r="I30" s="28"/>
      <c r="J30" s="28"/>
      <c r="K30" s="28"/>
      <c r="L30" s="28"/>
    </row>
    <row r="31" spans="1:12" ht="16.5" x14ac:dyDescent="0.3">
      <c r="A31" s="28"/>
      <c r="B31" s="225" t="s">
        <v>158</v>
      </c>
      <c r="C31" s="225"/>
      <c r="D31" s="225"/>
      <c r="E31" s="225"/>
      <c r="F31" s="28"/>
      <c r="G31" s="28"/>
      <c r="H31" s="28"/>
      <c r="I31" s="28"/>
      <c r="J31" s="28"/>
      <c r="K31" s="28"/>
      <c r="L31" s="28"/>
    </row>
    <row r="32" spans="1:12" ht="17.25" thickBot="1" x14ac:dyDescent="0.3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 ht="34.5" x14ac:dyDescent="0.3">
      <c r="A33" s="28"/>
      <c r="B33" s="244" t="s">
        <v>84</v>
      </c>
      <c r="C33" s="245"/>
      <c r="D33" s="245"/>
      <c r="E33" s="246"/>
      <c r="F33" s="28"/>
      <c r="G33" s="28"/>
      <c r="H33" s="28"/>
      <c r="I33" s="28"/>
      <c r="J33" s="28"/>
      <c r="K33" s="28"/>
      <c r="L33" s="28"/>
    </row>
    <row r="34" spans="1:12" s="5" customFormat="1" ht="17.25" thickBot="1" x14ac:dyDescent="0.35">
      <c r="A34" s="28"/>
      <c r="B34" s="310" t="s">
        <v>86</v>
      </c>
      <c r="C34" s="311"/>
      <c r="D34" s="311"/>
      <c r="E34" s="312"/>
      <c r="F34" s="28"/>
      <c r="G34" s="28"/>
      <c r="H34" s="28"/>
      <c r="I34" s="28"/>
      <c r="J34" s="28"/>
      <c r="K34" s="28"/>
      <c r="L34" s="28"/>
    </row>
    <row r="35" spans="1:12" ht="21" x14ac:dyDescent="0.3">
      <c r="A35" s="28"/>
      <c r="B35" s="301" t="s">
        <v>112</v>
      </c>
      <c r="C35" s="302"/>
      <c r="D35" s="302"/>
      <c r="E35" s="303"/>
      <c r="F35" s="28"/>
      <c r="G35" s="28"/>
      <c r="H35" s="28"/>
      <c r="I35" s="28"/>
      <c r="J35" s="28"/>
      <c r="K35" s="28"/>
      <c r="L35" s="28"/>
    </row>
    <row r="36" spans="1:12" ht="18.75" thickBot="1" x14ac:dyDescent="0.35">
      <c r="A36" s="28"/>
      <c r="B36" s="304" t="s">
        <v>115</v>
      </c>
      <c r="C36" s="305"/>
      <c r="D36" s="305"/>
      <c r="E36" s="306"/>
      <c r="F36" s="28"/>
      <c r="G36" s="28"/>
      <c r="H36" s="28"/>
      <c r="I36" s="28"/>
      <c r="J36" s="28"/>
      <c r="K36" s="28"/>
      <c r="L36" s="28"/>
    </row>
    <row r="37" spans="1:12" ht="17.25" thickBot="1" x14ac:dyDescent="0.35">
      <c r="A37" s="28"/>
      <c r="B37" s="96" t="s">
        <v>15</v>
      </c>
      <c r="C37" s="97" t="s">
        <v>113</v>
      </c>
      <c r="D37" s="97" t="s">
        <v>80</v>
      </c>
      <c r="E37" s="98" t="s">
        <v>12</v>
      </c>
      <c r="F37" s="28"/>
      <c r="G37" s="28"/>
      <c r="H37" s="28"/>
      <c r="I37" s="28"/>
      <c r="J37" s="28"/>
      <c r="K37" s="28"/>
      <c r="L37" s="28"/>
    </row>
    <row r="38" spans="1:12" ht="18" x14ac:dyDescent="0.35">
      <c r="A38" s="28"/>
      <c r="B38" s="235">
        <v>4</v>
      </c>
      <c r="C38" s="110" t="s">
        <v>212</v>
      </c>
      <c r="D38" s="33">
        <v>360</v>
      </c>
      <c r="E38" s="34">
        <v>340</v>
      </c>
      <c r="F38" s="28"/>
      <c r="G38" s="28"/>
      <c r="H38" s="28"/>
      <c r="I38" s="28"/>
      <c r="J38" s="28"/>
      <c r="K38" s="28"/>
      <c r="L38" s="28"/>
    </row>
    <row r="39" spans="1:12" ht="16.5" x14ac:dyDescent="0.3">
      <c r="A39" s="28"/>
      <c r="B39" s="233"/>
      <c r="C39" s="70" t="s">
        <v>209</v>
      </c>
      <c r="D39" s="71">
        <f>Adders!C47</f>
        <v>36</v>
      </c>
      <c r="E39" s="72"/>
      <c r="F39" s="28"/>
      <c r="G39" s="28"/>
      <c r="H39" s="28"/>
      <c r="I39" s="28"/>
      <c r="J39" s="28"/>
      <c r="K39" s="28"/>
      <c r="L39" s="28"/>
    </row>
    <row r="40" spans="1:12" ht="16.5" x14ac:dyDescent="0.3">
      <c r="A40" s="28"/>
      <c r="B40" s="233"/>
      <c r="C40" s="35" t="s">
        <v>148</v>
      </c>
      <c r="D40" s="36">
        <f>Adders!C8</f>
        <v>16</v>
      </c>
      <c r="E40" s="61"/>
      <c r="F40" s="28"/>
      <c r="G40" s="28"/>
      <c r="H40" s="28"/>
      <c r="I40" s="28"/>
      <c r="J40" s="28"/>
      <c r="K40" s="28"/>
      <c r="L40" s="28"/>
    </row>
    <row r="41" spans="1:12" ht="17.25" thickBot="1" x14ac:dyDescent="0.35">
      <c r="A41" s="28"/>
      <c r="B41" s="298"/>
      <c r="C41" s="102" t="s">
        <v>149</v>
      </c>
      <c r="D41" s="103">
        <f>Adders!C28</f>
        <v>16</v>
      </c>
      <c r="E41" s="104"/>
      <c r="F41" s="28"/>
      <c r="G41" s="28"/>
      <c r="H41" s="28"/>
      <c r="I41" s="28"/>
      <c r="J41" s="28"/>
      <c r="K41" s="28"/>
      <c r="L41" s="28"/>
    </row>
    <row r="42" spans="1:12" ht="18.75" thickTop="1" x14ac:dyDescent="0.35">
      <c r="A42" s="28"/>
      <c r="B42" s="297">
        <v>8</v>
      </c>
      <c r="C42" s="111" t="s">
        <v>213</v>
      </c>
      <c r="D42" s="56">
        <v>680</v>
      </c>
      <c r="E42" s="57">
        <v>640</v>
      </c>
      <c r="F42" s="28"/>
      <c r="G42" s="28"/>
      <c r="H42" s="28"/>
      <c r="I42" s="28"/>
      <c r="J42" s="28"/>
      <c r="K42" s="28"/>
      <c r="L42" s="28"/>
    </row>
    <row r="43" spans="1:12" ht="16.5" x14ac:dyDescent="0.3">
      <c r="A43" s="28"/>
      <c r="B43" s="233"/>
      <c r="C43" s="60" t="s">
        <v>150</v>
      </c>
      <c r="D43" s="71">
        <f>Adders!C48</f>
        <v>72</v>
      </c>
      <c r="E43" s="72"/>
      <c r="F43" s="28"/>
      <c r="G43" s="28"/>
      <c r="H43" s="28"/>
      <c r="I43" s="28"/>
      <c r="J43" s="28"/>
      <c r="K43" s="28"/>
      <c r="L43" s="28"/>
    </row>
    <row r="44" spans="1:12" ht="16.5" x14ac:dyDescent="0.3">
      <c r="A44" s="28"/>
      <c r="B44" s="233"/>
      <c r="C44" s="35" t="s">
        <v>148</v>
      </c>
      <c r="D44" s="36">
        <f>Adders!C9</f>
        <v>32</v>
      </c>
      <c r="E44" s="61"/>
      <c r="F44" s="28"/>
      <c r="G44" s="28"/>
      <c r="H44" s="28"/>
      <c r="I44" s="28"/>
      <c r="J44" s="28"/>
      <c r="K44" s="28"/>
      <c r="L44" s="28"/>
    </row>
    <row r="45" spans="1:12" ht="17.25" thickBot="1" x14ac:dyDescent="0.35">
      <c r="A45" s="28"/>
      <c r="B45" s="298"/>
      <c r="C45" s="102" t="s">
        <v>149</v>
      </c>
      <c r="D45" s="103">
        <f>Adders!C29</f>
        <v>32</v>
      </c>
      <c r="E45" s="104"/>
      <c r="F45" s="28"/>
      <c r="G45" s="28"/>
      <c r="H45" s="28"/>
      <c r="I45" s="28"/>
      <c r="J45" s="28"/>
      <c r="K45" s="28"/>
      <c r="L45" s="28"/>
    </row>
    <row r="46" spans="1:12" ht="18.75" thickTop="1" x14ac:dyDescent="0.35">
      <c r="A46" s="28"/>
      <c r="B46" s="297">
        <v>12</v>
      </c>
      <c r="C46" s="111" t="s">
        <v>224</v>
      </c>
      <c r="D46" s="56">
        <v>960</v>
      </c>
      <c r="E46" s="57">
        <v>900</v>
      </c>
      <c r="F46" s="28"/>
      <c r="G46" s="28"/>
      <c r="H46" s="28"/>
      <c r="I46" s="28"/>
      <c r="J46" s="28"/>
      <c r="K46" s="28"/>
      <c r="L46" s="28"/>
    </row>
    <row r="47" spans="1:12" ht="16.5" x14ac:dyDescent="0.3">
      <c r="A47" s="28"/>
      <c r="B47" s="233"/>
      <c r="C47" s="60" t="s">
        <v>150</v>
      </c>
      <c r="D47" s="71">
        <f>Adders!C49</f>
        <v>108</v>
      </c>
      <c r="E47" s="72"/>
      <c r="F47" s="28"/>
      <c r="G47" s="28"/>
      <c r="H47" s="28"/>
      <c r="I47" s="28"/>
      <c r="J47" s="28"/>
      <c r="K47" s="28"/>
      <c r="L47" s="28"/>
    </row>
    <row r="48" spans="1:12" ht="16.5" x14ac:dyDescent="0.3">
      <c r="A48" s="28"/>
      <c r="B48" s="233"/>
      <c r="C48" s="35" t="s">
        <v>148</v>
      </c>
      <c r="D48" s="36">
        <f>Adders!C10</f>
        <v>48</v>
      </c>
      <c r="E48" s="61"/>
      <c r="F48" s="28"/>
      <c r="G48" s="28"/>
      <c r="H48" s="28"/>
      <c r="I48" s="28"/>
      <c r="J48" s="28"/>
      <c r="K48" s="28"/>
      <c r="L48" s="28"/>
    </row>
    <row r="49" spans="1:12" ht="17.25" thickBot="1" x14ac:dyDescent="0.35">
      <c r="A49" s="28"/>
      <c r="B49" s="298"/>
      <c r="C49" s="102" t="s">
        <v>149</v>
      </c>
      <c r="D49" s="103">
        <f>Adders!C30</f>
        <v>48</v>
      </c>
      <c r="E49" s="104"/>
      <c r="F49" s="28"/>
      <c r="G49" s="28"/>
      <c r="H49" s="28"/>
      <c r="I49" s="28"/>
      <c r="J49" s="28"/>
      <c r="K49" s="28"/>
      <c r="L49" s="28"/>
    </row>
    <row r="50" spans="1:12" ht="18" thickTop="1" thickBot="1" x14ac:dyDescent="0.35">
      <c r="A50" s="28"/>
      <c r="B50" s="299" t="s">
        <v>118</v>
      </c>
      <c r="C50" s="300"/>
      <c r="D50" s="108">
        <f>((D38/4)+(D42/8)+(D46/12))/3</f>
        <v>85</v>
      </c>
      <c r="E50" s="109">
        <f>((E38/4)+(E42/8)+(E46/12))/3</f>
        <v>80</v>
      </c>
      <c r="F50" s="28"/>
      <c r="G50" s="28"/>
      <c r="H50" s="28"/>
      <c r="I50" s="28"/>
      <c r="J50" s="28"/>
      <c r="K50" s="28"/>
      <c r="L50" s="28"/>
    </row>
    <row r="51" spans="1:12" ht="17.25" thickBot="1" x14ac:dyDescent="0.35">
      <c r="A51" s="28"/>
      <c r="B51" s="307" t="s">
        <v>18</v>
      </c>
      <c r="C51" s="308"/>
      <c r="D51" s="308"/>
      <c r="E51" s="309"/>
      <c r="F51" s="28"/>
      <c r="G51" s="28"/>
      <c r="H51" s="28"/>
      <c r="I51" s="28"/>
      <c r="J51" s="28"/>
      <c r="K51" s="28"/>
      <c r="L51" s="28"/>
    </row>
    <row r="52" spans="1:12" s="1" customFormat="1" ht="16.5" x14ac:dyDescent="0.3">
      <c r="A52" s="65"/>
      <c r="B52" s="44"/>
      <c r="C52" s="45" t="s">
        <v>223</v>
      </c>
      <c r="D52" s="112" t="s">
        <v>222</v>
      </c>
      <c r="E52" s="37"/>
      <c r="F52" s="65"/>
      <c r="G52" s="65"/>
      <c r="H52" s="65"/>
      <c r="I52" s="65"/>
      <c r="J52" s="65"/>
      <c r="K52" s="65"/>
      <c r="L52" s="65"/>
    </row>
    <row r="53" spans="1:12" ht="16.5" x14ac:dyDescent="0.3">
      <c r="A53" s="28"/>
      <c r="B53" s="44"/>
      <c r="C53" s="45" t="s">
        <v>228</v>
      </c>
      <c r="D53" s="46">
        <f>Adders!C18</f>
        <v>350</v>
      </c>
      <c r="E53" s="47" t="s">
        <v>3</v>
      </c>
      <c r="F53" s="28"/>
      <c r="G53" s="28"/>
      <c r="H53" s="28"/>
      <c r="I53" s="28"/>
      <c r="J53" s="28"/>
      <c r="K53" s="28"/>
      <c r="L53" s="28"/>
    </row>
    <row r="54" spans="1:12" ht="16.5" x14ac:dyDescent="0.3">
      <c r="A54" s="28"/>
      <c r="B54" s="44"/>
      <c r="C54" s="48" t="s">
        <v>151</v>
      </c>
      <c r="D54" s="46">
        <f>Adders!C35</f>
        <v>130</v>
      </c>
      <c r="E54" s="49" t="s">
        <v>81</v>
      </c>
      <c r="F54" s="28"/>
      <c r="G54" s="28"/>
      <c r="H54" s="28"/>
      <c r="I54" s="28"/>
      <c r="J54" s="28"/>
      <c r="K54" s="28"/>
      <c r="L54" s="28"/>
    </row>
    <row r="55" spans="1:12" ht="16.5" x14ac:dyDescent="0.3">
      <c r="A55" s="28"/>
      <c r="B55" s="44"/>
      <c r="C55" s="48" t="s">
        <v>152</v>
      </c>
      <c r="D55" s="36">
        <f>Adders!C39</f>
        <v>76</v>
      </c>
      <c r="E55" s="50" t="s">
        <v>3</v>
      </c>
      <c r="F55" s="28"/>
      <c r="G55" s="28"/>
      <c r="H55" s="28"/>
      <c r="I55" s="28"/>
      <c r="J55" s="28"/>
      <c r="K55" s="28"/>
      <c r="L55" s="28"/>
    </row>
    <row r="56" spans="1:12" ht="16.5" x14ac:dyDescent="0.3">
      <c r="A56" s="28"/>
      <c r="B56" s="44"/>
      <c r="C56" s="48" t="s">
        <v>153</v>
      </c>
      <c r="D56" s="36">
        <f>Adders!C43</f>
        <v>150</v>
      </c>
      <c r="E56" s="50" t="s">
        <v>3</v>
      </c>
      <c r="F56" s="28"/>
      <c r="G56" s="28"/>
      <c r="H56" s="28"/>
      <c r="I56" s="28"/>
      <c r="J56" s="28"/>
      <c r="K56" s="28"/>
      <c r="L56" s="28"/>
    </row>
    <row r="57" spans="1:12" ht="16.5" x14ac:dyDescent="0.3">
      <c r="A57" s="28"/>
      <c r="B57" s="44"/>
      <c r="C57" s="48" t="s">
        <v>154</v>
      </c>
      <c r="D57" s="36">
        <f>Adders!C44</f>
        <v>32</v>
      </c>
      <c r="E57" s="50" t="s">
        <v>70</v>
      </c>
      <c r="F57" s="28"/>
      <c r="G57" s="28"/>
      <c r="H57" s="28"/>
      <c r="I57" s="28"/>
      <c r="J57" s="28"/>
      <c r="K57" s="28"/>
      <c r="L57" s="28"/>
    </row>
    <row r="58" spans="1:12" ht="16.5" x14ac:dyDescent="0.3">
      <c r="A58" s="28"/>
      <c r="B58" s="44"/>
      <c r="C58" s="48" t="s">
        <v>155</v>
      </c>
      <c r="D58" s="36">
        <f>Adders!C53</f>
        <v>76</v>
      </c>
      <c r="E58" s="50" t="s">
        <v>3</v>
      </c>
      <c r="F58" s="28"/>
      <c r="G58" s="28"/>
      <c r="H58" s="28"/>
      <c r="I58" s="28"/>
      <c r="J58" s="28"/>
      <c r="K58" s="28"/>
      <c r="L58" s="28"/>
    </row>
    <row r="59" spans="1:12" ht="16.5" x14ac:dyDescent="0.3">
      <c r="A59" s="28"/>
      <c r="B59" s="44"/>
      <c r="C59" s="48" t="s">
        <v>225</v>
      </c>
      <c r="D59" s="36">
        <f>Adders!C64</f>
        <v>32</v>
      </c>
      <c r="E59" s="50" t="s">
        <v>70</v>
      </c>
      <c r="F59" s="28"/>
      <c r="G59" s="28"/>
      <c r="H59" s="28"/>
      <c r="I59" s="28"/>
      <c r="J59" s="28"/>
      <c r="K59" s="28"/>
      <c r="L59" s="28"/>
    </row>
    <row r="60" spans="1:12" ht="16.5" x14ac:dyDescent="0.3">
      <c r="A60" s="28"/>
      <c r="B60" s="44"/>
      <c r="C60" s="48" t="s">
        <v>156</v>
      </c>
      <c r="D60" s="36">
        <f>Adders!C36</f>
        <v>700</v>
      </c>
      <c r="E60" s="50" t="s">
        <v>71</v>
      </c>
      <c r="F60" s="28"/>
      <c r="G60" s="28"/>
      <c r="H60" s="28"/>
      <c r="I60" s="28"/>
      <c r="J60" s="28"/>
      <c r="K60" s="28"/>
      <c r="L60" s="28"/>
    </row>
    <row r="61" spans="1:12" ht="17.25" thickBot="1" x14ac:dyDescent="0.35">
      <c r="A61" s="28"/>
      <c r="B61" s="51"/>
      <c r="C61" s="52" t="s">
        <v>9</v>
      </c>
      <c r="D61" s="39">
        <f>Adders!C23</f>
        <v>900</v>
      </c>
      <c r="E61" s="53" t="s">
        <v>71</v>
      </c>
      <c r="F61" s="28"/>
      <c r="G61" s="28"/>
      <c r="H61" s="28"/>
      <c r="I61" s="28"/>
      <c r="J61" s="28"/>
      <c r="K61" s="28"/>
      <c r="L61" s="28"/>
    </row>
    <row r="62" spans="1:12" ht="16.5" x14ac:dyDescent="0.3">
      <c r="A62" s="28"/>
      <c r="B62" s="226" t="s">
        <v>17</v>
      </c>
      <c r="C62" s="226"/>
      <c r="D62" s="226"/>
      <c r="E62" s="226"/>
      <c r="F62" s="28"/>
      <c r="G62" s="28"/>
      <c r="H62" s="28"/>
      <c r="I62" s="28"/>
      <c r="J62" s="28"/>
      <c r="K62" s="28"/>
      <c r="L62" s="28"/>
    </row>
    <row r="63" spans="1:12" ht="16.5" x14ac:dyDescent="0.3">
      <c r="A63" s="28"/>
      <c r="B63" s="225" t="s">
        <v>157</v>
      </c>
      <c r="C63" s="225"/>
      <c r="D63" s="225"/>
      <c r="E63" s="225"/>
      <c r="F63" s="28"/>
      <c r="G63" s="28"/>
      <c r="H63" s="28"/>
      <c r="I63" s="28"/>
      <c r="J63" s="28"/>
      <c r="K63" s="28"/>
      <c r="L63" s="28"/>
    </row>
    <row r="64" spans="1:12" ht="16.5" x14ac:dyDescent="0.3">
      <c r="A64" s="28"/>
      <c r="B64" s="225" t="s">
        <v>226</v>
      </c>
      <c r="C64" s="225"/>
      <c r="D64" s="225"/>
      <c r="E64" s="225"/>
      <c r="F64" s="28"/>
      <c r="G64" s="28"/>
      <c r="H64" s="28"/>
      <c r="I64" s="28"/>
      <c r="J64" s="28"/>
      <c r="K64" s="28"/>
      <c r="L64" s="28"/>
    </row>
    <row r="65" spans="1:12" ht="16.5" x14ac:dyDescent="0.3">
      <c r="A65" s="28"/>
      <c r="B65" s="225" t="s">
        <v>158</v>
      </c>
      <c r="C65" s="225"/>
      <c r="D65" s="225"/>
      <c r="E65" s="225"/>
      <c r="F65" s="28"/>
      <c r="G65" s="28"/>
      <c r="H65" s="28"/>
      <c r="I65" s="28"/>
      <c r="J65" s="28"/>
      <c r="K65" s="28"/>
      <c r="L65" s="28"/>
    </row>
    <row r="66" spans="1:12" ht="16.5" x14ac:dyDescent="0.3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</row>
  </sheetData>
  <sheetProtection algorithmName="SHA-512" hashValue="OzOFMDI4py0W2gqXRjCJrJR5sxZy4FsJpIU8TEWrMsC292aaMd71zPzDkk9DNISZkKHRKNvM/j1pvpQ8BdyzXA==" saltValue="lAAs4wAyZaj9yo31kx/9Ng==" spinCount="100000" sheet="1" objects="1" scenarios="1"/>
  <mergeCells count="29">
    <mergeCell ref="B18:E18"/>
    <mergeCell ref="B51:E51"/>
    <mergeCell ref="B30:E30"/>
    <mergeCell ref="B63:E63"/>
    <mergeCell ref="B64:E64"/>
    <mergeCell ref="B34:E34"/>
    <mergeCell ref="B46:B49"/>
    <mergeCell ref="B50:C50"/>
    <mergeCell ref="B2:E2"/>
    <mergeCell ref="B3:E3"/>
    <mergeCell ref="B4:E4"/>
    <mergeCell ref="B6:B8"/>
    <mergeCell ref="B9:B12"/>
    <mergeCell ref="B65:E65"/>
    <mergeCell ref="G13:J13"/>
    <mergeCell ref="G14:J14"/>
    <mergeCell ref="G4:J4"/>
    <mergeCell ref="G12:J12"/>
    <mergeCell ref="B13:B16"/>
    <mergeCell ref="B28:E28"/>
    <mergeCell ref="B29:E29"/>
    <mergeCell ref="B31:E31"/>
    <mergeCell ref="B62:E62"/>
    <mergeCell ref="B17:C17"/>
    <mergeCell ref="B33:E33"/>
    <mergeCell ref="B35:E35"/>
    <mergeCell ref="B36:E36"/>
    <mergeCell ref="B38:B41"/>
    <mergeCell ref="B42:B4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358"/>
  <sheetViews>
    <sheetView topLeftCell="A61" workbookViewId="0">
      <selection activeCell="G81" sqref="G81"/>
    </sheetView>
  </sheetViews>
  <sheetFormatPr defaultRowHeight="15" x14ac:dyDescent="0.25"/>
  <cols>
    <col min="3" max="3" width="49.28515625" customWidth="1"/>
    <col min="4" max="4" width="10.42578125" bestFit="1" customWidth="1"/>
    <col min="5" max="5" width="16" bestFit="1" customWidth="1"/>
    <col min="7" max="7" width="51.42578125" bestFit="1" customWidth="1"/>
  </cols>
  <sheetData>
    <row r="1" spans="1:10" ht="17.25" thickBot="1" x14ac:dyDescent="0.35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ht="32.25" customHeight="1" thickBot="1" x14ac:dyDescent="0.35">
      <c r="A2" s="28"/>
      <c r="B2" s="244" t="s">
        <v>75</v>
      </c>
      <c r="C2" s="245"/>
      <c r="D2" s="245"/>
      <c r="E2" s="246"/>
      <c r="F2" s="28"/>
      <c r="G2" s="28"/>
      <c r="H2" s="28"/>
      <c r="I2" s="28"/>
      <c r="J2" s="28"/>
    </row>
    <row r="3" spans="1:10" ht="18.75" customHeight="1" thickBot="1" x14ac:dyDescent="0.35">
      <c r="A3" s="28"/>
      <c r="B3" s="301" t="s">
        <v>111</v>
      </c>
      <c r="C3" s="302"/>
      <c r="D3" s="302"/>
      <c r="E3" s="303"/>
      <c r="F3" s="28"/>
      <c r="G3" s="28"/>
      <c r="H3" s="28"/>
      <c r="I3" s="28"/>
      <c r="J3" s="28"/>
    </row>
    <row r="4" spans="1:10" ht="16.5" customHeight="1" thickBot="1" x14ac:dyDescent="0.35">
      <c r="A4" s="28"/>
      <c r="B4" s="304" t="s">
        <v>114</v>
      </c>
      <c r="C4" s="305"/>
      <c r="D4" s="305"/>
      <c r="E4" s="306"/>
      <c r="F4" s="28"/>
      <c r="G4" s="313" t="s">
        <v>132</v>
      </c>
      <c r="H4" s="314"/>
      <c r="I4" s="314"/>
      <c r="J4" s="315"/>
    </row>
    <row r="5" spans="1:10" ht="17.25" thickBot="1" x14ac:dyDescent="0.35">
      <c r="A5" s="28"/>
      <c r="B5" s="96" t="s">
        <v>15</v>
      </c>
      <c r="C5" s="97" t="s">
        <v>113</v>
      </c>
      <c r="D5" s="97" t="s">
        <v>80</v>
      </c>
      <c r="E5" s="98" t="s">
        <v>12</v>
      </c>
      <c r="F5" s="28"/>
      <c r="G5" s="116"/>
      <c r="H5" s="117"/>
      <c r="I5" s="117"/>
      <c r="J5" s="118"/>
    </row>
    <row r="6" spans="1:10" ht="18" x14ac:dyDescent="0.35">
      <c r="A6" s="28"/>
      <c r="B6" s="235">
        <v>4</v>
      </c>
      <c r="C6" s="99" t="s">
        <v>234</v>
      </c>
      <c r="D6" s="100">
        <v>320</v>
      </c>
      <c r="E6" s="101">
        <v>300</v>
      </c>
      <c r="F6" s="28"/>
      <c r="G6" s="119" t="s">
        <v>133</v>
      </c>
      <c r="H6" s="120" t="s">
        <v>134</v>
      </c>
      <c r="I6" s="121" t="s">
        <v>135</v>
      </c>
      <c r="J6" s="122" t="s">
        <v>136</v>
      </c>
    </row>
    <row r="7" spans="1:10" ht="15" customHeight="1" x14ac:dyDescent="0.3">
      <c r="A7" s="28"/>
      <c r="B7" s="233"/>
      <c r="C7" s="60" t="s">
        <v>148</v>
      </c>
      <c r="D7" s="36">
        <f>Adders!C4</f>
        <v>8</v>
      </c>
      <c r="E7" s="61"/>
      <c r="F7" s="28"/>
      <c r="G7" s="79" t="s">
        <v>238</v>
      </c>
      <c r="H7" s="123">
        <v>65</v>
      </c>
      <c r="I7" s="124" t="s">
        <v>138</v>
      </c>
      <c r="J7" s="125" t="s">
        <v>139</v>
      </c>
    </row>
    <row r="8" spans="1:10" ht="15.75" customHeight="1" thickBot="1" x14ac:dyDescent="0.35">
      <c r="A8" s="28"/>
      <c r="B8" s="298"/>
      <c r="C8" s="102" t="s">
        <v>149</v>
      </c>
      <c r="D8" s="103">
        <f>Adders!C25</f>
        <v>8</v>
      </c>
      <c r="E8" s="104"/>
      <c r="F8" s="28"/>
      <c r="G8" s="79" t="s">
        <v>239</v>
      </c>
      <c r="H8" s="126">
        <v>65</v>
      </c>
      <c r="I8" s="124" t="s">
        <v>139</v>
      </c>
      <c r="J8" s="125" t="s">
        <v>141</v>
      </c>
    </row>
    <row r="9" spans="1:10" ht="18.75" thickTop="1" x14ac:dyDescent="0.35">
      <c r="A9" s="28"/>
      <c r="B9" s="297">
        <v>8</v>
      </c>
      <c r="C9" s="105" t="s">
        <v>235</v>
      </c>
      <c r="D9" s="106">
        <v>600</v>
      </c>
      <c r="E9" s="107">
        <v>560</v>
      </c>
      <c r="F9" s="28"/>
      <c r="G9" s="79" t="s">
        <v>240</v>
      </c>
      <c r="H9" s="126">
        <v>60</v>
      </c>
      <c r="I9" s="124" t="str">
        <f>I8</f>
        <v>4ft</v>
      </c>
      <c r="J9" s="125" t="s">
        <v>141</v>
      </c>
    </row>
    <row r="10" spans="1:10" ht="15" customHeight="1" x14ac:dyDescent="0.3">
      <c r="A10" s="28"/>
      <c r="B10" s="233"/>
      <c r="C10" s="60" t="s">
        <v>150</v>
      </c>
      <c r="D10" s="36">
        <f>Adders!C45</f>
        <v>36</v>
      </c>
      <c r="E10" s="61"/>
      <c r="F10" s="28"/>
      <c r="G10" s="127" t="s">
        <v>241</v>
      </c>
      <c r="H10" s="128">
        <v>70</v>
      </c>
      <c r="I10" s="129" t="str">
        <f>I8</f>
        <v>4ft</v>
      </c>
      <c r="J10" s="130" t="s">
        <v>141</v>
      </c>
    </row>
    <row r="11" spans="1:10" ht="15" customHeight="1" thickBot="1" x14ac:dyDescent="0.35">
      <c r="A11" s="28"/>
      <c r="B11" s="233"/>
      <c r="C11" s="35" t="s">
        <v>148</v>
      </c>
      <c r="D11" s="36">
        <f>Adders!C5</f>
        <v>16</v>
      </c>
      <c r="E11" s="61"/>
      <c r="F11" s="28"/>
      <c r="G11" s="131" t="s">
        <v>242</v>
      </c>
      <c r="H11" s="132">
        <v>60</v>
      </c>
      <c r="I11" s="133" t="str">
        <f>I7</f>
        <v>8ft</v>
      </c>
      <c r="J11" s="134" t="s">
        <v>139</v>
      </c>
    </row>
    <row r="12" spans="1:10" ht="15.75" customHeight="1" thickBot="1" x14ac:dyDescent="0.35">
      <c r="A12" s="28"/>
      <c r="B12" s="298"/>
      <c r="C12" s="102" t="s">
        <v>149</v>
      </c>
      <c r="D12" s="103">
        <f>Adders!C26</f>
        <v>16</v>
      </c>
      <c r="E12" s="104"/>
      <c r="F12" s="28"/>
      <c r="G12" s="316" t="s">
        <v>145</v>
      </c>
      <c r="H12" s="316"/>
      <c r="I12" s="316"/>
      <c r="J12" s="316"/>
    </row>
    <row r="13" spans="1:10" ht="18.75" thickTop="1" x14ac:dyDescent="0.35">
      <c r="A13" s="28"/>
      <c r="B13" s="297">
        <v>12</v>
      </c>
      <c r="C13" s="105" t="s">
        <v>236</v>
      </c>
      <c r="D13" s="106">
        <v>840</v>
      </c>
      <c r="E13" s="107">
        <v>780</v>
      </c>
      <c r="F13" s="28"/>
      <c r="G13" s="317" t="s">
        <v>146</v>
      </c>
      <c r="H13" s="317"/>
      <c r="I13" s="317"/>
      <c r="J13" s="317"/>
    </row>
    <row r="14" spans="1:10" ht="15" customHeight="1" x14ac:dyDescent="0.3">
      <c r="A14" s="28"/>
      <c r="B14" s="233"/>
      <c r="C14" s="60" t="s">
        <v>150</v>
      </c>
      <c r="D14" s="36">
        <f>Adders!C46</f>
        <v>36</v>
      </c>
      <c r="E14" s="61"/>
      <c r="F14" s="28"/>
      <c r="G14" s="317" t="s">
        <v>147</v>
      </c>
      <c r="H14" s="317"/>
      <c r="I14" s="317"/>
      <c r="J14" s="317"/>
    </row>
    <row r="15" spans="1:10" ht="15" customHeight="1" x14ac:dyDescent="0.3">
      <c r="A15" s="28"/>
      <c r="B15" s="233"/>
      <c r="C15" s="35" t="s">
        <v>148</v>
      </c>
      <c r="D15" s="36">
        <f>Adders!C6</f>
        <v>24</v>
      </c>
      <c r="E15" s="61"/>
      <c r="F15" s="28"/>
      <c r="G15" s="28"/>
      <c r="H15" s="28"/>
      <c r="I15" s="28"/>
      <c r="J15" s="28"/>
    </row>
    <row r="16" spans="1:10" ht="15.75" customHeight="1" thickBot="1" x14ac:dyDescent="0.35">
      <c r="A16" s="28"/>
      <c r="B16" s="298"/>
      <c r="C16" s="102" t="s">
        <v>149</v>
      </c>
      <c r="D16" s="103">
        <f>Adders!C27</f>
        <v>24</v>
      </c>
      <c r="E16" s="104"/>
      <c r="F16" s="28"/>
      <c r="G16" s="28"/>
      <c r="H16" s="28"/>
      <c r="I16" s="28"/>
      <c r="J16" s="28"/>
    </row>
    <row r="17" spans="1:12" ht="18" thickTop="1" thickBot="1" x14ac:dyDescent="0.35">
      <c r="A17" s="28"/>
      <c r="B17" s="299" t="s">
        <v>118</v>
      </c>
      <c r="C17" s="300"/>
      <c r="D17" s="108">
        <f>((D6/4)+(D9/8)+(D13/12))/3</f>
        <v>75</v>
      </c>
      <c r="E17" s="109">
        <f>((E6/4)+(E9/8)+(E13/12))/3</f>
        <v>70</v>
      </c>
      <c r="F17" s="28"/>
      <c r="G17" s="28"/>
      <c r="H17" s="28"/>
      <c r="I17" s="28"/>
      <c r="J17" s="28"/>
    </row>
    <row r="18" spans="1:12" ht="17.25" thickBot="1" x14ac:dyDescent="0.35">
      <c r="A18" s="28"/>
      <c r="B18" s="307" t="s">
        <v>18</v>
      </c>
      <c r="C18" s="308"/>
      <c r="D18" s="308"/>
      <c r="E18" s="309"/>
      <c r="F18" s="28"/>
      <c r="G18" s="28"/>
      <c r="H18" s="28"/>
      <c r="I18" s="28"/>
      <c r="J18" s="28"/>
    </row>
    <row r="19" spans="1:12" ht="16.5" x14ac:dyDescent="0.3">
      <c r="A19" s="28"/>
      <c r="B19" s="113"/>
      <c r="C19" s="45" t="s">
        <v>227</v>
      </c>
      <c r="D19" s="114"/>
      <c r="E19" s="138" t="s">
        <v>222</v>
      </c>
      <c r="F19" s="28"/>
      <c r="G19" s="28"/>
      <c r="H19" s="28"/>
      <c r="I19" s="28"/>
      <c r="J19" s="28"/>
    </row>
    <row r="20" spans="1:12" ht="16.5" x14ac:dyDescent="0.3">
      <c r="A20" s="28"/>
      <c r="B20" s="44"/>
      <c r="C20" s="45" t="s">
        <v>228</v>
      </c>
      <c r="D20" s="46">
        <f>Adders!C17</f>
        <v>250</v>
      </c>
      <c r="E20" s="47" t="s">
        <v>3</v>
      </c>
      <c r="F20" s="28"/>
      <c r="G20" s="28"/>
      <c r="H20" s="28"/>
      <c r="I20" s="28"/>
      <c r="J20" s="28"/>
    </row>
    <row r="21" spans="1:12" ht="16.5" x14ac:dyDescent="0.3">
      <c r="A21" s="28"/>
      <c r="B21" s="44"/>
      <c r="C21" s="48" t="s">
        <v>151</v>
      </c>
      <c r="D21" s="46">
        <f>Adders!C35</f>
        <v>130</v>
      </c>
      <c r="E21" s="49" t="s">
        <v>81</v>
      </c>
      <c r="F21" s="28"/>
      <c r="G21" s="28"/>
      <c r="H21" s="28"/>
      <c r="I21" s="28"/>
      <c r="J21" s="28"/>
    </row>
    <row r="22" spans="1:12" ht="16.5" x14ac:dyDescent="0.3">
      <c r="A22" s="28"/>
      <c r="B22" s="44"/>
      <c r="C22" s="48" t="s">
        <v>152</v>
      </c>
      <c r="D22" s="36">
        <f>Adders!C39</f>
        <v>76</v>
      </c>
      <c r="E22" s="50" t="s">
        <v>3</v>
      </c>
      <c r="F22" s="28"/>
      <c r="G22" s="28"/>
      <c r="H22" s="28"/>
      <c r="I22" s="28"/>
      <c r="J22" s="28"/>
    </row>
    <row r="23" spans="1:12" ht="16.5" x14ac:dyDescent="0.3">
      <c r="A23" s="28"/>
      <c r="B23" s="44"/>
      <c r="C23" s="48" t="s">
        <v>153</v>
      </c>
      <c r="D23" s="36">
        <f>Adders!C43</f>
        <v>150</v>
      </c>
      <c r="E23" s="50" t="s">
        <v>3</v>
      </c>
      <c r="F23" s="28"/>
      <c r="G23" s="28"/>
      <c r="H23" s="28"/>
      <c r="I23" s="28"/>
      <c r="J23" s="28"/>
    </row>
    <row r="24" spans="1:12" ht="16.5" x14ac:dyDescent="0.3">
      <c r="A24" s="28"/>
      <c r="B24" s="44"/>
      <c r="C24" s="48" t="s">
        <v>154</v>
      </c>
      <c r="D24" s="36">
        <f>Adders!C44</f>
        <v>32</v>
      </c>
      <c r="E24" s="50" t="s">
        <v>70</v>
      </c>
      <c r="F24" s="28"/>
      <c r="G24" s="28"/>
      <c r="H24" s="28"/>
      <c r="I24" s="28"/>
      <c r="J24" s="28"/>
    </row>
    <row r="25" spans="1:12" ht="16.5" x14ac:dyDescent="0.3">
      <c r="A25" s="28"/>
      <c r="B25" s="44"/>
      <c r="C25" s="48" t="s">
        <v>155</v>
      </c>
      <c r="D25" s="36">
        <f>Adders!C53</f>
        <v>76</v>
      </c>
      <c r="E25" s="50" t="s">
        <v>3</v>
      </c>
      <c r="F25" s="28"/>
      <c r="G25" s="28"/>
      <c r="H25" s="28"/>
      <c r="I25" s="28"/>
      <c r="J25" s="28"/>
      <c r="L25" s="6"/>
    </row>
    <row r="26" spans="1:12" ht="16.5" x14ac:dyDescent="0.3">
      <c r="A26" s="28"/>
      <c r="B26" s="44"/>
      <c r="C26" s="48" t="s">
        <v>233</v>
      </c>
      <c r="D26" s="112"/>
      <c r="E26" s="140" t="s">
        <v>222</v>
      </c>
      <c r="F26" s="28"/>
      <c r="G26" s="28"/>
      <c r="H26" s="28"/>
      <c r="I26" s="28"/>
      <c r="J26" s="28"/>
      <c r="L26" s="6"/>
    </row>
    <row r="27" spans="1:12" ht="16.5" x14ac:dyDescent="0.3">
      <c r="A27" s="28"/>
      <c r="B27" s="44"/>
      <c r="C27" s="48" t="s">
        <v>156</v>
      </c>
      <c r="D27" s="36">
        <f>Adders!C36</f>
        <v>700</v>
      </c>
      <c r="E27" s="50" t="s">
        <v>71</v>
      </c>
      <c r="F27" s="28"/>
      <c r="G27" s="28"/>
      <c r="H27" s="28"/>
      <c r="I27" s="28"/>
      <c r="J27" s="28"/>
    </row>
    <row r="28" spans="1:12" ht="17.25" thickBot="1" x14ac:dyDescent="0.35">
      <c r="A28" s="28"/>
      <c r="B28" s="51"/>
      <c r="C28" s="52" t="s">
        <v>9</v>
      </c>
      <c r="D28" s="39">
        <f>Adders!C23</f>
        <v>900</v>
      </c>
      <c r="E28" s="53" t="s">
        <v>71</v>
      </c>
      <c r="F28" s="28"/>
      <c r="G28" s="28"/>
      <c r="H28" s="28"/>
      <c r="I28" s="28"/>
      <c r="J28" s="28"/>
    </row>
    <row r="29" spans="1:12" ht="16.5" x14ac:dyDescent="0.3">
      <c r="A29" s="28"/>
      <c r="B29" s="226" t="s">
        <v>17</v>
      </c>
      <c r="C29" s="226"/>
      <c r="D29" s="226"/>
      <c r="E29" s="226"/>
      <c r="F29" s="28"/>
      <c r="G29" s="28"/>
      <c r="H29" s="28"/>
      <c r="I29" s="28"/>
      <c r="J29" s="28"/>
    </row>
    <row r="30" spans="1:12" ht="16.5" x14ac:dyDescent="0.3">
      <c r="A30" s="28"/>
      <c r="B30" s="225" t="s">
        <v>157</v>
      </c>
      <c r="C30" s="225"/>
      <c r="D30" s="225"/>
      <c r="E30" s="225"/>
      <c r="F30" s="28"/>
      <c r="G30" s="28"/>
      <c r="H30" s="28"/>
      <c r="I30" s="28"/>
      <c r="J30" s="28"/>
    </row>
    <row r="31" spans="1:12" ht="16.5" x14ac:dyDescent="0.3">
      <c r="A31" s="28"/>
      <c r="B31" s="225" t="s">
        <v>232</v>
      </c>
      <c r="C31" s="225"/>
      <c r="D31" s="225"/>
      <c r="E31" s="225"/>
      <c r="F31" s="28"/>
      <c r="G31" s="28"/>
      <c r="H31" s="28"/>
      <c r="I31" s="28"/>
      <c r="J31" s="28"/>
    </row>
    <row r="32" spans="1:12" ht="16.5" x14ac:dyDescent="0.3">
      <c r="A32" s="28"/>
      <c r="B32" s="225" t="s">
        <v>158</v>
      </c>
      <c r="C32" s="225"/>
      <c r="D32" s="225"/>
      <c r="E32" s="225"/>
      <c r="F32" s="28"/>
      <c r="G32" s="28"/>
      <c r="H32" s="28"/>
      <c r="I32" s="28"/>
      <c r="J32" s="28"/>
    </row>
    <row r="33" spans="1:10" ht="31.5" customHeight="1" thickBot="1" x14ac:dyDescent="0.35">
      <c r="A33" s="28"/>
      <c r="B33" s="28"/>
      <c r="C33" s="28"/>
      <c r="D33" s="28"/>
      <c r="E33" s="28"/>
      <c r="F33" s="28"/>
      <c r="G33" s="28"/>
      <c r="H33" s="28"/>
      <c r="I33" s="28"/>
      <c r="J33" s="28"/>
    </row>
    <row r="34" spans="1:10" s="5" customFormat="1" ht="30" customHeight="1" x14ac:dyDescent="0.3">
      <c r="A34" s="28"/>
      <c r="B34" s="244" t="s">
        <v>85</v>
      </c>
      <c r="C34" s="245"/>
      <c r="D34" s="245"/>
      <c r="E34" s="246"/>
      <c r="F34" s="28"/>
      <c r="G34" s="28"/>
      <c r="H34" s="28"/>
      <c r="I34" s="28"/>
      <c r="J34" s="28"/>
    </row>
    <row r="35" spans="1:10" ht="18.75" customHeight="1" thickBot="1" x14ac:dyDescent="0.35">
      <c r="A35" s="28"/>
      <c r="B35" s="310" t="s">
        <v>86</v>
      </c>
      <c r="C35" s="311"/>
      <c r="D35" s="311"/>
      <c r="E35" s="312"/>
      <c r="F35" s="28"/>
      <c r="G35" s="28"/>
      <c r="H35" s="28"/>
      <c r="I35" s="28"/>
      <c r="J35" s="28"/>
    </row>
    <row r="36" spans="1:10" ht="16.5" customHeight="1" x14ac:dyDescent="0.3">
      <c r="A36" s="28"/>
      <c r="B36" s="301" t="s">
        <v>112</v>
      </c>
      <c r="C36" s="302"/>
      <c r="D36" s="302"/>
      <c r="E36" s="303"/>
      <c r="F36" s="28"/>
      <c r="G36" s="28"/>
      <c r="H36" s="28"/>
      <c r="I36" s="28"/>
      <c r="J36" s="28"/>
    </row>
    <row r="37" spans="1:10" ht="16.5" customHeight="1" thickBot="1" x14ac:dyDescent="0.35">
      <c r="A37" s="28"/>
      <c r="B37" s="304" t="s">
        <v>115</v>
      </c>
      <c r="C37" s="305"/>
      <c r="D37" s="305"/>
      <c r="E37" s="306"/>
      <c r="F37" s="28"/>
      <c r="G37" s="28"/>
      <c r="H37" s="28"/>
      <c r="I37" s="28"/>
      <c r="J37" s="28"/>
    </row>
    <row r="38" spans="1:10" ht="15.75" customHeight="1" thickBot="1" x14ac:dyDescent="0.35">
      <c r="A38" s="28"/>
      <c r="B38" s="96" t="s">
        <v>15</v>
      </c>
      <c r="C38" s="97" t="s">
        <v>113</v>
      </c>
      <c r="D38" s="97" t="s">
        <v>80</v>
      </c>
      <c r="E38" s="98" t="s">
        <v>12</v>
      </c>
      <c r="F38" s="28"/>
      <c r="G38" s="28"/>
      <c r="H38" s="28"/>
      <c r="I38" s="28"/>
      <c r="J38" s="28"/>
    </row>
    <row r="39" spans="1:10" ht="18" x14ac:dyDescent="0.35">
      <c r="A39" s="28"/>
      <c r="B39" s="235">
        <v>4</v>
      </c>
      <c r="C39" s="110" t="s">
        <v>229</v>
      </c>
      <c r="D39" s="33">
        <v>380</v>
      </c>
      <c r="E39" s="34">
        <v>360</v>
      </c>
      <c r="F39" s="28"/>
      <c r="G39" s="28"/>
      <c r="H39" s="28"/>
      <c r="I39" s="28"/>
      <c r="J39" s="28"/>
    </row>
    <row r="40" spans="1:10" ht="15" customHeight="1" x14ac:dyDescent="0.3">
      <c r="A40" s="28"/>
      <c r="B40" s="233"/>
      <c r="C40" s="70" t="s">
        <v>209</v>
      </c>
      <c r="D40" s="71">
        <f>Adders!C47</f>
        <v>36</v>
      </c>
      <c r="E40" s="72"/>
      <c r="F40" s="28"/>
      <c r="G40" s="28"/>
      <c r="H40" s="28"/>
      <c r="I40" s="28"/>
      <c r="J40" s="28"/>
    </row>
    <row r="41" spans="1:10" ht="15.75" customHeight="1" x14ac:dyDescent="0.3">
      <c r="A41" s="28"/>
      <c r="B41" s="233"/>
      <c r="C41" s="35" t="s">
        <v>148</v>
      </c>
      <c r="D41" s="36">
        <f>Adders!C8</f>
        <v>16</v>
      </c>
      <c r="E41" s="61"/>
      <c r="F41" s="28"/>
      <c r="G41" s="28"/>
      <c r="H41" s="28"/>
      <c r="I41" s="28"/>
      <c r="J41" s="28"/>
    </row>
    <row r="42" spans="1:10" ht="16.5" customHeight="1" thickBot="1" x14ac:dyDescent="0.35">
      <c r="A42" s="28"/>
      <c r="B42" s="298"/>
      <c r="C42" s="102" t="s">
        <v>149</v>
      </c>
      <c r="D42" s="103">
        <f>Adders!C28</f>
        <v>16</v>
      </c>
      <c r="E42" s="104"/>
      <c r="F42" s="28"/>
      <c r="G42" s="28"/>
      <c r="H42" s="28"/>
      <c r="I42" s="28"/>
      <c r="J42" s="28"/>
    </row>
    <row r="43" spans="1:10" ht="18.75" thickTop="1" x14ac:dyDescent="0.35">
      <c r="A43" s="28"/>
      <c r="B43" s="297">
        <v>8</v>
      </c>
      <c r="C43" s="111" t="s">
        <v>230</v>
      </c>
      <c r="D43" s="56">
        <v>720</v>
      </c>
      <c r="E43" s="57">
        <v>680</v>
      </c>
      <c r="F43" s="28"/>
      <c r="G43" s="28"/>
      <c r="H43" s="28"/>
      <c r="I43" s="28"/>
      <c r="J43" s="28"/>
    </row>
    <row r="44" spans="1:10" ht="15" customHeight="1" x14ac:dyDescent="0.3">
      <c r="A44" s="28"/>
      <c r="B44" s="233"/>
      <c r="C44" s="60" t="s">
        <v>150</v>
      </c>
      <c r="D44" s="71">
        <f>Adders!C48</f>
        <v>72</v>
      </c>
      <c r="E44" s="72"/>
      <c r="F44" s="28"/>
      <c r="G44" s="28"/>
      <c r="H44" s="28"/>
      <c r="I44" s="28"/>
      <c r="J44" s="28"/>
    </row>
    <row r="45" spans="1:10" ht="15.75" customHeight="1" x14ac:dyDescent="0.3">
      <c r="A45" s="28"/>
      <c r="B45" s="233"/>
      <c r="C45" s="35" t="s">
        <v>148</v>
      </c>
      <c r="D45" s="36">
        <f>Adders!C9</f>
        <v>32</v>
      </c>
      <c r="E45" s="61"/>
      <c r="F45" s="28"/>
      <c r="G45" s="28"/>
      <c r="H45" s="28"/>
      <c r="I45" s="28"/>
      <c r="J45" s="28"/>
    </row>
    <row r="46" spans="1:10" ht="16.5" customHeight="1" thickBot="1" x14ac:dyDescent="0.35">
      <c r="A46" s="28"/>
      <c r="B46" s="298"/>
      <c r="C46" s="102" t="s">
        <v>149</v>
      </c>
      <c r="D46" s="103">
        <f>Adders!C29</f>
        <v>32</v>
      </c>
      <c r="E46" s="104"/>
      <c r="F46" s="28"/>
      <c r="G46" s="28"/>
      <c r="H46" s="28"/>
      <c r="I46" s="28"/>
      <c r="J46" s="28"/>
    </row>
    <row r="47" spans="1:10" ht="18.75" thickTop="1" x14ac:dyDescent="0.35">
      <c r="A47" s="28"/>
      <c r="B47" s="297">
        <v>12</v>
      </c>
      <c r="C47" s="111" t="s">
        <v>231</v>
      </c>
      <c r="D47" s="56">
        <v>1020</v>
      </c>
      <c r="E47" s="57">
        <v>960</v>
      </c>
      <c r="F47" s="28"/>
      <c r="G47" s="28"/>
      <c r="H47" s="28"/>
      <c r="I47" s="28"/>
      <c r="J47" s="28"/>
    </row>
    <row r="48" spans="1:10" ht="15" customHeight="1" x14ac:dyDescent="0.3">
      <c r="A48" s="28"/>
      <c r="B48" s="233"/>
      <c r="C48" s="60" t="s">
        <v>150</v>
      </c>
      <c r="D48" s="71">
        <f>Adders!C49</f>
        <v>108</v>
      </c>
      <c r="E48" s="72"/>
      <c r="F48" s="28"/>
      <c r="G48" s="28"/>
      <c r="H48" s="28"/>
      <c r="I48" s="28"/>
      <c r="J48" s="28"/>
    </row>
    <row r="49" spans="1:10" ht="15.75" customHeight="1" x14ac:dyDescent="0.3">
      <c r="A49" s="28"/>
      <c r="B49" s="233"/>
      <c r="C49" s="35" t="s">
        <v>148</v>
      </c>
      <c r="D49" s="36">
        <f>Adders!C10</f>
        <v>48</v>
      </c>
      <c r="E49" s="61"/>
      <c r="F49" s="28"/>
      <c r="G49" s="28"/>
      <c r="H49" s="28"/>
      <c r="I49" s="28"/>
      <c r="J49" s="28"/>
    </row>
    <row r="50" spans="1:10" ht="15.75" customHeight="1" thickBot="1" x14ac:dyDescent="0.35">
      <c r="A50" s="28"/>
      <c r="B50" s="298"/>
      <c r="C50" s="102" t="s">
        <v>149</v>
      </c>
      <c r="D50" s="103">
        <f>Adders!C30</f>
        <v>48</v>
      </c>
      <c r="E50" s="104"/>
      <c r="F50" s="28"/>
      <c r="G50" s="28"/>
      <c r="H50" s="28"/>
      <c r="I50" s="28"/>
      <c r="J50" s="28"/>
    </row>
    <row r="51" spans="1:10" ht="18" thickTop="1" thickBot="1" x14ac:dyDescent="0.35">
      <c r="A51" s="28"/>
      <c r="B51" s="299" t="s">
        <v>118</v>
      </c>
      <c r="C51" s="300"/>
      <c r="D51" s="108">
        <f>((D39/4)+(D43/8)+(D47/12))/3</f>
        <v>90</v>
      </c>
      <c r="E51" s="109">
        <f>((E39/4)+(E43/8)+(E47/12))/3</f>
        <v>85</v>
      </c>
      <c r="F51" s="28"/>
      <c r="G51" s="28"/>
      <c r="H51" s="28"/>
      <c r="I51" s="28"/>
      <c r="J51" s="28"/>
    </row>
    <row r="52" spans="1:10" ht="17.25" thickBot="1" x14ac:dyDescent="0.35">
      <c r="A52" s="28"/>
      <c r="B52" s="307" t="s">
        <v>18</v>
      </c>
      <c r="C52" s="308"/>
      <c r="D52" s="308"/>
      <c r="E52" s="309"/>
      <c r="F52" s="28"/>
      <c r="G52" s="28"/>
      <c r="H52" s="28"/>
      <c r="I52" s="28"/>
      <c r="J52" s="28"/>
    </row>
    <row r="53" spans="1:10" ht="16.5" x14ac:dyDescent="0.3">
      <c r="A53" s="65"/>
      <c r="B53" s="44"/>
      <c r="C53" s="45" t="s">
        <v>223</v>
      </c>
      <c r="D53" s="112"/>
      <c r="E53" s="139" t="s">
        <v>222</v>
      </c>
      <c r="F53" s="65"/>
      <c r="G53" s="65"/>
      <c r="H53" s="65"/>
      <c r="I53" s="65"/>
      <c r="J53" s="65"/>
    </row>
    <row r="54" spans="1:10" ht="16.5" x14ac:dyDescent="0.3">
      <c r="A54" s="28"/>
      <c r="B54" s="44"/>
      <c r="C54" s="45" t="s">
        <v>228</v>
      </c>
      <c r="D54" s="46">
        <f>Adders!C18</f>
        <v>350</v>
      </c>
      <c r="E54" s="47" t="s">
        <v>3</v>
      </c>
      <c r="F54" s="28"/>
      <c r="G54" s="28"/>
      <c r="H54" s="28"/>
      <c r="I54" s="28"/>
      <c r="J54" s="28"/>
    </row>
    <row r="55" spans="1:10" ht="16.5" x14ac:dyDescent="0.3">
      <c r="A55" s="28"/>
      <c r="B55" s="44"/>
      <c r="C55" s="48" t="s">
        <v>151</v>
      </c>
      <c r="D55" s="46">
        <f>Adders!C35</f>
        <v>130</v>
      </c>
      <c r="E55" s="49" t="s">
        <v>81</v>
      </c>
      <c r="F55" s="28"/>
      <c r="G55" s="28"/>
      <c r="H55" s="28"/>
      <c r="I55" s="28"/>
      <c r="J55" s="28"/>
    </row>
    <row r="56" spans="1:10" ht="16.5" x14ac:dyDescent="0.3">
      <c r="A56" s="28"/>
      <c r="B56" s="44"/>
      <c r="C56" s="48" t="s">
        <v>152</v>
      </c>
      <c r="D56" s="36">
        <f>Adders!C39</f>
        <v>76</v>
      </c>
      <c r="E56" s="50" t="s">
        <v>3</v>
      </c>
      <c r="F56" s="28"/>
      <c r="G56" s="28"/>
      <c r="H56" s="28"/>
      <c r="I56" s="28"/>
      <c r="J56" s="28"/>
    </row>
    <row r="57" spans="1:10" ht="16.5" x14ac:dyDescent="0.3">
      <c r="A57" s="28"/>
      <c r="B57" s="44"/>
      <c r="C57" s="48" t="s">
        <v>153</v>
      </c>
      <c r="D57" s="36">
        <f>Adders!C43</f>
        <v>150</v>
      </c>
      <c r="E57" s="50" t="s">
        <v>3</v>
      </c>
      <c r="F57" s="28"/>
      <c r="G57" s="28"/>
      <c r="H57" s="28"/>
      <c r="I57" s="28"/>
      <c r="J57" s="28"/>
    </row>
    <row r="58" spans="1:10" ht="16.5" x14ac:dyDescent="0.3">
      <c r="A58" s="28"/>
      <c r="B58" s="44"/>
      <c r="C58" s="48" t="s">
        <v>154</v>
      </c>
      <c r="D58" s="36">
        <f>Adders!C44</f>
        <v>32</v>
      </c>
      <c r="E58" s="50" t="s">
        <v>70</v>
      </c>
      <c r="F58" s="28"/>
      <c r="G58" s="28"/>
      <c r="H58" s="28"/>
      <c r="I58" s="28"/>
      <c r="J58" s="28"/>
    </row>
    <row r="59" spans="1:10" ht="16.5" x14ac:dyDescent="0.3">
      <c r="A59" s="28"/>
      <c r="B59" s="44"/>
      <c r="C59" s="48" t="s">
        <v>155</v>
      </c>
      <c r="D59" s="36">
        <f>Adders!C53</f>
        <v>76</v>
      </c>
      <c r="E59" s="50" t="s">
        <v>3</v>
      </c>
      <c r="F59" s="28"/>
      <c r="G59" s="28"/>
      <c r="H59" s="28"/>
      <c r="I59" s="28"/>
      <c r="J59" s="28"/>
    </row>
    <row r="60" spans="1:10" ht="16.5" x14ac:dyDescent="0.3">
      <c r="A60" s="28"/>
      <c r="B60" s="44"/>
      <c r="C60" s="48" t="s">
        <v>225</v>
      </c>
      <c r="D60" s="36">
        <f>Adders!C64</f>
        <v>32</v>
      </c>
      <c r="E60" s="50" t="s">
        <v>70</v>
      </c>
      <c r="F60" s="28"/>
      <c r="G60" s="28"/>
      <c r="H60" s="28"/>
      <c r="I60" s="28"/>
      <c r="J60" s="28"/>
    </row>
    <row r="61" spans="1:10" ht="16.5" x14ac:dyDescent="0.3">
      <c r="A61" s="28"/>
      <c r="B61" s="44"/>
      <c r="C61" s="48" t="s">
        <v>156</v>
      </c>
      <c r="D61" s="36">
        <f>Adders!C36</f>
        <v>700</v>
      </c>
      <c r="E61" s="50" t="s">
        <v>71</v>
      </c>
      <c r="F61" s="28"/>
      <c r="G61" s="28"/>
      <c r="H61" s="28"/>
      <c r="I61" s="28"/>
      <c r="J61" s="28"/>
    </row>
    <row r="62" spans="1:10" ht="17.25" thickBot="1" x14ac:dyDescent="0.35">
      <c r="A62" s="28"/>
      <c r="B62" s="51"/>
      <c r="C62" s="52" t="s">
        <v>9</v>
      </c>
      <c r="D62" s="39">
        <f>Adders!C23</f>
        <v>900</v>
      </c>
      <c r="E62" s="53" t="s">
        <v>71</v>
      </c>
      <c r="F62" s="28"/>
      <c r="G62" s="28"/>
      <c r="H62" s="28"/>
      <c r="I62" s="28"/>
      <c r="J62" s="28"/>
    </row>
    <row r="63" spans="1:10" ht="16.5" x14ac:dyDescent="0.3">
      <c r="A63" s="28"/>
      <c r="B63" s="226" t="s">
        <v>17</v>
      </c>
      <c r="C63" s="226"/>
      <c r="D63" s="226"/>
      <c r="E63" s="226"/>
      <c r="F63" s="28"/>
      <c r="G63" s="28"/>
      <c r="H63" s="28"/>
      <c r="I63" s="28"/>
      <c r="J63" s="28"/>
    </row>
    <row r="64" spans="1:10" ht="16.5" x14ac:dyDescent="0.3">
      <c r="A64" s="28"/>
      <c r="B64" s="225" t="s">
        <v>157</v>
      </c>
      <c r="C64" s="225"/>
      <c r="D64" s="225"/>
      <c r="E64" s="225"/>
      <c r="F64" s="28"/>
      <c r="G64" s="28"/>
      <c r="H64" s="28"/>
      <c r="I64" s="28"/>
      <c r="J64" s="28"/>
    </row>
    <row r="65" spans="1:10" ht="16.5" x14ac:dyDescent="0.3">
      <c r="A65" s="28"/>
      <c r="B65" s="225" t="s">
        <v>226</v>
      </c>
      <c r="C65" s="225"/>
      <c r="D65" s="225"/>
      <c r="E65" s="225"/>
      <c r="F65" s="28"/>
      <c r="G65" s="28"/>
      <c r="H65" s="28"/>
      <c r="I65" s="28"/>
      <c r="J65" s="28"/>
    </row>
    <row r="66" spans="1:10" s="5" customFormat="1" ht="15.75" customHeight="1" x14ac:dyDescent="0.3">
      <c r="A66" s="28"/>
      <c r="B66" s="225" t="s">
        <v>158</v>
      </c>
      <c r="C66" s="225"/>
      <c r="D66" s="225"/>
      <c r="E66" s="225"/>
      <c r="F66" s="28"/>
      <c r="G66" s="28"/>
      <c r="H66" s="28"/>
      <c r="I66" s="28"/>
      <c r="J66" s="28"/>
    </row>
    <row r="67" spans="1:10" ht="18.75" customHeight="1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</row>
    <row r="68" spans="1:10" ht="16.5" customHeight="1" thickBot="1" x14ac:dyDescent="0.35">
      <c r="A68" s="28"/>
      <c r="B68" s="28"/>
      <c r="C68" s="28"/>
      <c r="D68" s="28"/>
      <c r="E68" s="28"/>
      <c r="F68" s="28"/>
      <c r="G68" s="28"/>
      <c r="H68" s="28"/>
      <c r="I68" s="28"/>
      <c r="J68" s="28"/>
    </row>
    <row r="69" spans="1:10" ht="34.5" x14ac:dyDescent="0.6">
      <c r="A69" s="28"/>
      <c r="B69" s="318" t="s">
        <v>237</v>
      </c>
      <c r="C69" s="319"/>
      <c r="D69" s="319"/>
      <c r="E69" s="320"/>
      <c r="F69" s="28"/>
      <c r="G69" s="28"/>
      <c r="H69" s="28"/>
      <c r="I69" s="28"/>
      <c r="J69" s="28"/>
    </row>
    <row r="70" spans="1:10" s="136" customFormat="1" ht="18.75" thickBot="1" x14ac:dyDescent="0.4">
      <c r="A70" s="135"/>
      <c r="B70" s="321" t="s">
        <v>243</v>
      </c>
      <c r="C70" s="322"/>
      <c r="D70" s="322"/>
      <c r="E70" s="323"/>
      <c r="F70" s="135"/>
      <c r="G70" s="135"/>
      <c r="H70" s="135"/>
      <c r="I70" s="135"/>
      <c r="J70" s="135"/>
    </row>
    <row r="71" spans="1:10" ht="18.75" customHeight="1" x14ac:dyDescent="0.3">
      <c r="A71" s="28"/>
      <c r="B71" s="301" t="s">
        <v>111</v>
      </c>
      <c r="C71" s="302"/>
      <c r="D71" s="302"/>
      <c r="E71" s="303"/>
      <c r="F71" s="28"/>
      <c r="G71" s="28"/>
      <c r="H71" s="28"/>
      <c r="I71" s="28"/>
      <c r="J71" s="28"/>
    </row>
    <row r="72" spans="1:10" ht="15.75" customHeight="1" thickBot="1" x14ac:dyDescent="0.35">
      <c r="A72" s="28"/>
      <c r="B72" s="304" t="s">
        <v>244</v>
      </c>
      <c r="C72" s="305"/>
      <c r="D72" s="305"/>
      <c r="E72" s="306"/>
      <c r="F72" s="28"/>
      <c r="G72" s="28"/>
      <c r="H72" s="28"/>
      <c r="I72" s="28"/>
      <c r="J72" s="28"/>
    </row>
    <row r="73" spans="1:10" ht="15" customHeight="1" thickBot="1" x14ac:dyDescent="0.35">
      <c r="A73" s="28"/>
      <c r="B73" s="96" t="s">
        <v>15</v>
      </c>
      <c r="C73" s="97" t="s">
        <v>16</v>
      </c>
      <c r="D73" s="97" t="s">
        <v>80</v>
      </c>
      <c r="E73" s="98" t="s">
        <v>12</v>
      </c>
      <c r="F73" s="28"/>
      <c r="G73" s="28"/>
      <c r="H73" s="28"/>
      <c r="I73" s="28"/>
      <c r="J73" s="28"/>
    </row>
    <row r="74" spans="1:10" ht="18" x14ac:dyDescent="0.35">
      <c r="A74" s="28"/>
      <c r="B74" s="235">
        <v>4</v>
      </c>
      <c r="C74" s="115" t="s">
        <v>247</v>
      </c>
      <c r="D74" s="100">
        <v>400</v>
      </c>
      <c r="E74" s="101">
        <v>380</v>
      </c>
      <c r="F74" s="28"/>
      <c r="G74" s="28"/>
      <c r="H74" s="28"/>
      <c r="I74" s="28"/>
      <c r="J74" s="28"/>
    </row>
    <row r="75" spans="1:10" ht="16.5" customHeight="1" x14ac:dyDescent="0.3">
      <c r="A75" s="28"/>
      <c r="B75" s="233"/>
      <c r="C75" s="35" t="s">
        <v>148</v>
      </c>
      <c r="D75" s="36">
        <f>Adders!C4</f>
        <v>8</v>
      </c>
      <c r="E75" s="61"/>
      <c r="F75" s="28"/>
      <c r="G75" s="28"/>
      <c r="H75" s="28"/>
      <c r="I75" s="28"/>
      <c r="J75" s="28"/>
    </row>
    <row r="76" spans="1:10" ht="15" customHeight="1" thickBot="1" x14ac:dyDescent="0.35">
      <c r="A76" s="28"/>
      <c r="B76" s="298"/>
      <c r="C76" s="102" t="s">
        <v>149</v>
      </c>
      <c r="D76" s="103">
        <f>Adders!C25</f>
        <v>8</v>
      </c>
      <c r="E76" s="104"/>
      <c r="F76" s="28"/>
      <c r="G76" s="28"/>
      <c r="H76" s="28"/>
      <c r="I76" s="28"/>
      <c r="J76" s="28"/>
    </row>
    <row r="77" spans="1:10" ht="18.75" thickTop="1" x14ac:dyDescent="0.35">
      <c r="A77" s="28"/>
      <c r="B77" s="297">
        <v>8</v>
      </c>
      <c r="C77" s="105" t="s">
        <v>246</v>
      </c>
      <c r="D77" s="106">
        <v>760</v>
      </c>
      <c r="E77" s="107">
        <v>720</v>
      </c>
      <c r="F77" s="28"/>
      <c r="G77" s="28"/>
      <c r="H77" s="28"/>
      <c r="I77" s="28"/>
      <c r="J77" s="28"/>
    </row>
    <row r="78" spans="1:10" ht="15.75" customHeight="1" x14ac:dyDescent="0.3">
      <c r="A78" s="28"/>
      <c r="B78" s="233"/>
      <c r="C78" s="60" t="s">
        <v>150</v>
      </c>
      <c r="D78" s="36">
        <f>Adders!C45</f>
        <v>36</v>
      </c>
      <c r="E78" s="61"/>
      <c r="F78" s="28"/>
      <c r="G78" s="28"/>
      <c r="H78" s="28"/>
      <c r="I78" s="28"/>
      <c r="J78" s="28"/>
    </row>
    <row r="79" spans="1:10" ht="16.5" customHeight="1" x14ac:dyDescent="0.3">
      <c r="A79" s="28"/>
      <c r="B79" s="233"/>
      <c r="C79" s="35" t="s">
        <v>148</v>
      </c>
      <c r="D79" s="36">
        <f>Adders!C5</f>
        <v>16</v>
      </c>
      <c r="E79" s="61"/>
      <c r="F79" s="28"/>
      <c r="G79" s="28"/>
      <c r="H79" s="28"/>
      <c r="I79" s="28"/>
      <c r="J79" s="28"/>
    </row>
    <row r="80" spans="1:10" ht="15" customHeight="1" thickBot="1" x14ac:dyDescent="0.35">
      <c r="A80" s="28"/>
      <c r="B80" s="298"/>
      <c r="C80" s="102" t="s">
        <v>149</v>
      </c>
      <c r="D80" s="103">
        <f>Adders!C26</f>
        <v>16</v>
      </c>
      <c r="E80" s="104"/>
      <c r="F80" s="28"/>
      <c r="G80" s="28"/>
      <c r="H80" s="28"/>
      <c r="I80" s="28"/>
      <c r="J80" s="28"/>
    </row>
    <row r="81" spans="1:10" ht="18.75" thickTop="1" x14ac:dyDescent="0.35">
      <c r="A81" s="28"/>
      <c r="B81" s="297">
        <v>12</v>
      </c>
      <c r="C81" s="105" t="s">
        <v>245</v>
      </c>
      <c r="D81" s="106">
        <v>1080</v>
      </c>
      <c r="E81" s="107">
        <v>1020</v>
      </c>
      <c r="F81" s="28"/>
      <c r="G81" s="28"/>
      <c r="H81" s="28"/>
      <c r="I81" s="28"/>
      <c r="J81" s="28"/>
    </row>
    <row r="82" spans="1:10" ht="15.75" customHeight="1" x14ac:dyDescent="0.3">
      <c r="A82" s="28"/>
      <c r="B82" s="233"/>
      <c r="C82" s="60" t="s">
        <v>150</v>
      </c>
      <c r="D82" s="36">
        <f>Adders!C46</f>
        <v>36</v>
      </c>
      <c r="E82" s="61"/>
      <c r="F82" s="28"/>
      <c r="G82" s="28"/>
      <c r="H82" s="28"/>
      <c r="I82" s="28"/>
      <c r="J82" s="28"/>
    </row>
    <row r="83" spans="1:10" ht="15" customHeight="1" x14ac:dyDescent="0.3">
      <c r="A83" s="28"/>
      <c r="B83" s="233"/>
      <c r="C83" s="35" t="s">
        <v>148</v>
      </c>
      <c r="D83" s="36">
        <f>Adders!C6</f>
        <v>24</v>
      </c>
      <c r="E83" s="61"/>
      <c r="F83" s="28"/>
      <c r="G83" s="28"/>
      <c r="H83" s="28"/>
      <c r="I83" s="28"/>
      <c r="J83" s="28"/>
    </row>
    <row r="84" spans="1:10" ht="15.75" customHeight="1" thickBot="1" x14ac:dyDescent="0.35">
      <c r="A84" s="28"/>
      <c r="B84" s="298"/>
      <c r="C84" s="102" t="s">
        <v>149</v>
      </c>
      <c r="D84" s="103">
        <f>Adders!C27</f>
        <v>24</v>
      </c>
      <c r="E84" s="104"/>
      <c r="F84" s="28"/>
      <c r="G84" s="28"/>
      <c r="H84" s="28"/>
      <c r="I84" s="28"/>
      <c r="J84" s="28"/>
    </row>
    <row r="85" spans="1:10" ht="18" thickTop="1" thickBot="1" x14ac:dyDescent="0.35">
      <c r="A85" s="28"/>
      <c r="B85" s="299" t="s">
        <v>118</v>
      </c>
      <c r="C85" s="300"/>
      <c r="D85" s="108">
        <f>((D74/4)+(D77/8)+(D81/12))/3</f>
        <v>95</v>
      </c>
      <c r="E85" s="109">
        <f>((E74/4)+(E77/8)+(E81/12))/3</f>
        <v>90</v>
      </c>
      <c r="F85" s="28"/>
      <c r="G85" s="28"/>
      <c r="H85" s="28"/>
      <c r="I85" s="28"/>
      <c r="J85" s="28"/>
    </row>
    <row r="86" spans="1:10" ht="17.25" thickBot="1" x14ac:dyDescent="0.35">
      <c r="A86" s="28"/>
      <c r="B86" s="91"/>
      <c r="C86" s="92" t="s">
        <v>18</v>
      </c>
      <c r="D86" s="93"/>
      <c r="E86" s="94"/>
      <c r="F86" s="28"/>
      <c r="G86" s="28"/>
      <c r="H86" s="28"/>
      <c r="I86" s="28"/>
      <c r="J86" s="28"/>
    </row>
    <row r="87" spans="1:10" ht="16.5" x14ac:dyDescent="0.3">
      <c r="A87" s="28"/>
      <c r="B87" s="113"/>
      <c r="C87" s="45" t="s">
        <v>227</v>
      </c>
      <c r="D87" s="114"/>
      <c r="E87" s="138" t="s">
        <v>222</v>
      </c>
      <c r="F87" s="28"/>
      <c r="G87" s="28"/>
      <c r="H87" s="28"/>
      <c r="I87" s="28"/>
      <c r="J87" s="28"/>
    </row>
    <row r="88" spans="1:10" ht="16.5" x14ac:dyDescent="0.3">
      <c r="A88" s="28"/>
      <c r="B88" s="44"/>
      <c r="C88" s="45" t="s">
        <v>228</v>
      </c>
      <c r="D88" s="46">
        <f>Adders!C19</f>
        <v>350</v>
      </c>
      <c r="E88" s="47" t="s">
        <v>3</v>
      </c>
      <c r="F88" s="28"/>
      <c r="G88" s="28"/>
      <c r="H88" s="28"/>
      <c r="I88" s="28"/>
      <c r="J88" s="28"/>
    </row>
    <row r="89" spans="1:10" ht="16.5" x14ac:dyDescent="0.3">
      <c r="A89" s="28"/>
      <c r="B89" s="44"/>
      <c r="C89" s="48" t="s">
        <v>151</v>
      </c>
      <c r="D89" s="46">
        <f>Adders!C35</f>
        <v>130</v>
      </c>
      <c r="E89" s="49" t="s">
        <v>81</v>
      </c>
      <c r="F89" s="28"/>
      <c r="G89" s="28"/>
      <c r="H89" s="28"/>
      <c r="I89" s="28"/>
      <c r="J89" s="28"/>
    </row>
    <row r="90" spans="1:10" ht="16.5" x14ac:dyDescent="0.3">
      <c r="A90" s="28"/>
      <c r="B90" s="44"/>
      <c r="C90" s="48" t="s">
        <v>152</v>
      </c>
      <c r="D90" s="36">
        <f>Adders!C39</f>
        <v>76</v>
      </c>
      <c r="E90" s="50" t="s">
        <v>3</v>
      </c>
      <c r="F90" s="28"/>
      <c r="G90" s="28"/>
      <c r="H90" s="28"/>
      <c r="I90" s="28"/>
      <c r="J90" s="28"/>
    </row>
    <row r="91" spans="1:10" ht="16.5" x14ac:dyDescent="0.3">
      <c r="A91" s="28"/>
      <c r="B91" s="44"/>
      <c r="C91" s="48" t="s">
        <v>153</v>
      </c>
      <c r="D91" s="36">
        <f>Adders!C43</f>
        <v>150</v>
      </c>
      <c r="E91" s="50" t="s">
        <v>3</v>
      </c>
      <c r="F91" s="28"/>
      <c r="G91" s="28"/>
      <c r="H91" s="28"/>
      <c r="I91" s="28"/>
      <c r="J91" s="28"/>
    </row>
    <row r="92" spans="1:10" ht="16.5" x14ac:dyDescent="0.3">
      <c r="A92" s="28"/>
      <c r="B92" s="44"/>
      <c r="C92" s="48" t="s">
        <v>154</v>
      </c>
      <c r="D92" s="36">
        <f>Adders!C44</f>
        <v>32</v>
      </c>
      <c r="E92" s="50" t="s">
        <v>70</v>
      </c>
      <c r="F92" s="28"/>
      <c r="G92" s="28"/>
      <c r="H92" s="28"/>
      <c r="I92" s="28"/>
      <c r="J92" s="28"/>
    </row>
    <row r="93" spans="1:10" ht="16.5" x14ac:dyDescent="0.3">
      <c r="A93" s="28"/>
      <c r="B93" s="44"/>
      <c r="C93" s="48" t="s">
        <v>155</v>
      </c>
      <c r="D93" s="36">
        <f>Adders!C53</f>
        <v>76</v>
      </c>
      <c r="E93" s="50" t="s">
        <v>3</v>
      </c>
      <c r="F93" s="28"/>
      <c r="G93" s="28"/>
      <c r="H93" s="28"/>
      <c r="I93" s="28"/>
      <c r="J93" s="28"/>
    </row>
    <row r="94" spans="1:10" ht="16.5" x14ac:dyDescent="0.3">
      <c r="A94" s="28"/>
      <c r="B94" s="44"/>
      <c r="C94" s="137" t="s">
        <v>249</v>
      </c>
      <c r="D94" s="36">
        <f>Adders!C59</f>
        <v>60</v>
      </c>
      <c r="E94" s="50" t="s">
        <v>3</v>
      </c>
      <c r="F94" s="28"/>
      <c r="G94" s="28"/>
      <c r="H94" s="28"/>
      <c r="I94" s="28"/>
      <c r="J94" s="28"/>
    </row>
    <row r="95" spans="1:10" ht="16.5" x14ac:dyDescent="0.3">
      <c r="A95" s="28"/>
      <c r="B95" s="44"/>
      <c r="C95" s="48" t="s">
        <v>233</v>
      </c>
      <c r="D95" s="112"/>
      <c r="E95" s="139" t="str">
        <f>E87</f>
        <v>consult factory</v>
      </c>
      <c r="F95" s="28"/>
      <c r="G95" s="28"/>
      <c r="H95" s="28"/>
      <c r="I95" s="28"/>
      <c r="J95" s="28"/>
    </row>
    <row r="96" spans="1:10" ht="16.5" x14ac:dyDescent="0.3">
      <c r="A96" s="28"/>
      <c r="B96" s="44"/>
      <c r="C96" s="48" t="s">
        <v>156</v>
      </c>
      <c r="D96" s="36">
        <f>Adders!C36</f>
        <v>700</v>
      </c>
      <c r="E96" s="50" t="s">
        <v>71</v>
      </c>
      <c r="F96" s="28"/>
      <c r="G96" s="28"/>
      <c r="H96" s="28"/>
      <c r="I96" s="28"/>
      <c r="J96" s="28"/>
    </row>
    <row r="97" spans="1:10" ht="17.25" thickBot="1" x14ac:dyDescent="0.35">
      <c r="A97" s="28"/>
      <c r="B97" s="51"/>
      <c r="C97" s="52" t="s">
        <v>9</v>
      </c>
      <c r="D97" s="39">
        <f>Adders!C23</f>
        <v>900</v>
      </c>
      <c r="E97" s="53" t="s">
        <v>71</v>
      </c>
      <c r="F97" s="28"/>
      <c r="G97" s="28"/>
      <c r="H97" s="28"/>
      <c r="I97" s="28"/>
      <c r="J97" s="28"/>
    </row>
    <row r="98" spans="1:10" ht="16.5" x14ac:dyDescent="0.3">
      <c r="A98" s="28"/>
      <c r="B98" s="226" t="s">
        <v>17</v>
      </c>
      <c r="C98" s="226"/>
      <c r="D98" s="226"/>
      <c r="E98" s="226"/>
      <c r="F98" s="28"/>
      <c r="G98" s="28"/>
      <c r="H98" s="28"/>
      <c r="I98" s="28"/>
      <c r="J98" s="28"/>
    </row>
    <row r="99" spans="1:10" ht="16.5" x14ac:dyDescent="0.3">
      <c r="A99" s="28"/>
      <c r="B99" s="225" t="s">
        <v>157</v>
      </c>
      <c r="C99" s="225"/>
      <c r="D99" s="225"/>
      <c r="E99" s="225"/>
      <c r="F99" s="28"/>
      <c r="G99" s="28"/>
      <c r="H99" s="28"/>
      <c r="I99" s="28"/>
      <c r="J99" s="28"/>
    </row>
    <row r="100" spans="1:10" ht="16.5" x14ac:dyDescent="0.3">
      <c r="A100" s="28"/>
      <c r="B100" s="225" t="s">
        <v>248</v>
      </c>
      <c r="C100" s="225"/>
      <c r="D100" s="225"/>
      <c r="E100" s="225"/>
      <c r="F100" s="28"/>
      <c r="G100" s="28"/>
      <c r="H100" s="28"/>
      <c r="I100" s="28"/>
      <c r="J100" s="28"/>
    </row>
    <row r="101" spans="1:10" ht="16.5" x14ac:dyDescent="0.3">
      <c r="A101" s="28"/>
      <c r="B101" s="225" t="s">
        <v>158</v>
      </c>
      <c r="C101" s="225"/>
      <c r="D101" s="225"/>
      <c r="E101" s="225"/>
      <c r="F101" s="28"/>
      <c r="G101" s="28"/>
      <c r="H101" s="28"/>
      <c r="I101" s="28"/>
      <c r="J101" s="28"/>
    </row>
    <row r="102" spans="1:10" ht="16.5" x14ac:dyDescent="0.3">
      <c r="A102" s="28"/>
      <c r="B102" s="28"/>
      <c r="C102" s="28"/>
      <c r="D102" s="28"/>
      <c r="E102" s="28"/>
      <c r="F102" s="28"/>
      <c r="G102" s="28"/>
      <c r="H102" s="28"/>
      <c r="I102" s="28"/>
      <c r="J102" s="28"/>
    </row>
    <row r="103" spans="1:10" ht="16.5" x14ac:dyDescent="0.3">
      <c r="A103" s="28"/>
      <c r="B103" s="28"/>
      <c r="C103" s="28"/>
      <c r="D103" s="28"/>
      <c r="E103" s="28"/>
      <c r="F103" s="28"/>
      <c r="G103" s="28"/>
      <c r="H103" s="28"/>
      <c r="I103" s="28"/>
      <c r="J103" s="28"/>
    </row>
    <row r="104" spans="1:10" ht="16.5" x14ac:dyDescent="0.3">
      <c r="A104" s="28"/>
      <c r="B104" s="28"/>
      <c r="C104" s="28"/>
      <c r="D104" s="28"/>
      <c r="E104" s="28"/>
      <c r="F104" s="28"/>
      <c r="G104" s="28"/>
      <c r="H104" s="28"/>
      <c r="I104" s="28"/>
      <c r="J104" s="28"/>
    </row>
    <row r="105" spans="1:10" ht="16.5" x14ac:dyDescent="0.3">
      <c r="A105" s="28"/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1:10" ht="16.5" x14ac:dyDescent="0.3">
      <c r="A106" s="28"/>
      <c r="B106" s="28"/>
      <c r="C106" s="28"/>
      <c r="D106" s="28"/>
      <c r="E106" s="28"/>
      <c r="F106" s="28"/>
      <c r="G106" s="28"/>
      <c r="H106" s="28"/>
      <c r="I106" s="28"/>
      <c r="J106" s="28"/>
    </row>
    <row r="107" spans="1:10" ht="16.5" x14ac:dyDescent="0.3">
      <c r="A107" s="28"/>
      <c r="B107" s="28"/>
      <c r="C107" s="28"/>
      <c r="D107" s="28"/>
      <c r="E107" s="28"/>
      <c r="F107" s="28"/>
      <c r="G107" s="28"/>
      <c r="H107" s="28"/>
      <c r="I107" s="28"/>
      <c r="J107" s="28"/>
    </row>
    <row r="108" spans="1:10" ht="16.5" x14ac:dyDescent="0.3">
      <c r="A108" s="28"/>
      <c r="B108" s="28"/>
      <c r="C108" s="28"/>
      <c r="D108" s="28"/>
      <c r="E108" s="28"/>
      <c r="F108" s="28"/>
      <c r="G108" s="28"/>
      <c r="H108" s="28"/>
      <c r="I108" s="28"/>
      <c r="J108" s="28"/>
    </row>
    <row r="109" spans="1:10" ht="16.5" x14ac:dyDescent="0.3">
      <c r="A109" s="28"/>
      <c r="B109" s="28"/>
      <c r="C109" s="28"/>
      <c r="D109" s="28"/>
      <c r="E109" s="28"/>
      <c r="F109" s="28"/>
      <c r="G109" s="28"/>
      <c r="H109" s="28"/>
      <c r="I109" s="28"/>
      <c r="J109" s="28"/>
    </row>
    <row r="110" spans="1:10" ht="16.5" x14ac:dyDescent="0.3">
      <c r="A110" s="28"/>
      <c r="B110" s="28"/>
      <c r="C110" s="28"/>
      <c r="D110" s="28"/>
      <c r="E110" s="28"/>
      <c r="F110" s="28"/>
      <c r="G110" s="28"/>
      <c r="H110" s="28"/>
      <c r="I110" s="28"/>
      <c r="J110" s="28"/>
    </row>
    <row r="111" spans="1:10" ht="16.5" x14ac:dyDescent="0.3">
      <c r="A111" s="28"/>
      <c r="B111" s="28"/>
      <c r="C111" s="28"/>
      <c r="D111" s="28"/>
      <c r="E111" s="28"/>
      <c r="F111" s="28"/>
      <c r="G111" s="28"/>
      <c r="H111" s="28"/>
      <c r="I111" s="28"/>
      <c r="J111" s="28"/>
    </row>
    <row r="112" spans="1:10" ht="16.5" x14ac:dyDescent="0.3">
      <c r="A112" s="28"/>
      <c r="B112" s="28"/>
      <c r="C112" s="28"/>
      <c r="D112" s="28"/>
      <c r="E112" s="28"/>
      <c r="F112" s="28"/>
      <c r="G112" s="28"/>
      <c r="H112" s="28"/>
      <c r="I112" s="28"/>
      <c r="J112" s="28"/>
    </row>
    <row r="113" spans="1:10" ht="16.5" x14ac:dyDescent="0.3">
      <c r="A113" s="28"/>
      <c r="B113" s="28"/>
      <c r="C113" s="28"/>
      <c r="D113" s="28"/>
      <c r="E113" s="28"/>
      <c r="F113" s="28"/>
      <c r="G113" s="28"/>
      <c r="H113" s="28"/>
      <c r="I113" s="28"/>
      <c r="J113" s="28"/>
    </row>
    <row r="114" spans="1:10" ht="16.5" x14ac:dyDescent="0.3">
      <c r="A114" s="28"/>
      <c r="B114" s="28"/>
      <c r="C114" s="28"/>
      <c r="D114" s="28"/>
      <c r="E114" s="28"/>
      <c r="F114" s="28"/>
      <c r="G114" s="28"/>
      <c r="H114" s="28"/>
      <c r="I114" s="28"/>
      <c r="J114" s="28"/>
    </row>
    <row r="115" spans="1:10" ht="16.5" x14ac:dyDescent="0.3">
      <c r="A115" s="28"/>
      <c r="B115" s="28"/>
      <c r="C115" s="28"/>
      <c r="D115" s="28"/>
      <c r="E115" s="28"/>
      <c r="F115" s="28"/>
      <c r="G115" s="28"/>
      <c r="H115" s="28"/>
      <c r="I115" s="28"/>
      <c r="J115" s="28"/>
    </row>
    <row r="116" spans="1:10" ht="16.5" x14ac:dyDescent="0.3">
      <c r="A116" s="28"/>
      <c r="B116" s="28"/>
      <c r="C116" s="28"/>
      <c r="D116" s="28"/>
      <c r="E116" s="28"/>
      <c r="F116" s="28"/>
      <c r="G116" s="28"/>
      <c r="H116" s="28"/>
      <c r="I116" s="28"/>
      <c r="J116" s="28"/>
    </row>
    <row r="117" spans="1:10" ht="16.5" x14ac:dyDescent="0.3">
      <c r="A117" s="28"/>
      <c r="B117" s="28"/>
      <c r="C117" s="28"/>
      <c r="D117" s="28"/>
      <c r="E117" s="28"/>
      <c r="F117" s="28"/>
      <c r="G117" s="28"/>
      <c r="H117" s="28"/>
      <c r="I117" s="28"/>
      <c r="J117" s="28"/>
    </row>
    <row r="118" spans="1:10" ht="16.5" x14ac:dyDescent="0.3">
      <c r="A118" s="28"/>
      <c r="B118" s="28"/>
      <c r="C118" s="28"/>
      <c r="D118" s="28"/>
      <c r="E118" s="28"/>
      <c r="F118" s="28"/>
      <c r="G118" s="28"/>
      <c r="H118" s="28"/>
      <c r="I118" s="28"/>
      <c r="J118" s="28"/>
    </row>
    <row r="119" spans="1:10" ht="16.5" x14ac:dyDescent="0.3">
      <c r="A119" s="28"/>
      <c r="B119" s="28"/>
      <c r="C119" s="28"/>
      <c r="D119" s="28"/>
      <c r="E119" s="28"/>
      <c r="F119" s="28"/>
      <c r="G119" s="28"/>
      <c r="H119" s="28"/>
      <c r="I119" s="28"/>
      <c r="J119" s="28"/>
    </row>
    <row r="120" spans="1:10" ht="16.5" x14ac:dyDescent="0.3">
      <c r="A120" s="28"/>
      <c r="B120" s="28"/>
      <c r="C120" s="28"/>
      <c r="D120" s="28"/>
      <c r="E120" s="28"/>
      <c r="F120" s="28"/>
      <c r="G120" s="28"/>
      <c r="H120" s="28"/>
      <c r="I120" s="28"/>
      <c r="J120" s="28"/>
    </row>
    <row r="121" spans="1:10" ht="16.5" x14ac:dyDescent="0.3">
      <c r="A121" s="28"/>
      <c r="B121" s="28"/>
      <c r="C121" s="28"/>
      <c r="D121" s="28"/>
      <c r="E121" s="28"/>
      <c r="F121" s="28"/>
      <c r="G121" s="28"/>
      <c r="H121" s="28"/>
      <c r="I121" s="28"/>
      <c r="J121" s="28"/>
    </row>
    <row r="122" spans="1:10" ht="16.5" x14ac:dyDescent="0.3">
      <c r="A122" s="28"/>
      <c r="B122" s="28"/>
      <c r="C122" s="28"/>
      <c r="D122" s="28"/>
      <c r="E122" s="28"/>
      <c r="F122" s="28"/>
      <c r="G122" s="28"/>
      <c r="H122" s="28"/>
      <c r="I122" s="28"/>
      <c r="J122" s="28"/>
    </row>
    <row r="123" spans="1:10" ht="16.5" x14ac:dyDescent="0.3">
      <c r="A123" s="28"/>
      <c r="B123" s="28"/>
      <c r="C123" s="28"/>
      <c r="D123" s="28"/>
      <c r="E123" s="28"/>
      <c r="F123" s="28"/>
      <c r="G123" s="28"/>
      <c r="H123" s="28"/>
      <c r="I123" s="28"/>
      <c r="J123" s="28"/>
    </row>
    <row r="124" spans="1:10" ht="16.5" x14ac:dyDescent="0.3">
      <c r="A124" s="28"/>
      <c r="B124" s="28"/>
      <c r="C124" s="28"/>
      <c r="D124" s="28"/>
      <c r="E124" s="28"/>
      <c r="F124" s="28"/>
      <c r="G124" s="28"/>
      <c r="H124" s="28"/>
      <c r="I124" s="28"/>
      <c r="J124" s="28"/>
    </row>
    <row r="125" spans="1:10" ht="16.5" x14ac:dyDescent="0.3">
      <c r="A125" s="28"/>
      <c r="B125" s="28"/>
      <c r="C125" s="28"/>
      <c r="D125" s="28"/>
      <c r="E125" s="28"/>
      <c r="F125" s="28"/>
      <c r="G125" s="28"/>
      <c r="H125" s="28"/>
      <c r="I125" s="28"/>
      <c r="J125" s="28"/>
    </row>
    <row r="126" spans="1:10" ht="16.5" x14ac:dyDescent="0.3">
      <c r="A126" s="28"/>
      <c r="B126" s="28"/>
      <c r="C126" s="28"/>
      <c r="D126" s="28"/>
      <c r="E126" s="28"/>
      <c r="F126" s="28"/>
      <c r="G126" s="28"/>
      <c r="H126" s="28"/>
      <c r="I126" s="28"/>
      <c r="J126" s="28"/>
    </row>
    <row r="127" spans="1:10" ht="16.5" x14ac:dyDescent="0.3">
      <c r="A127" s="28"/>
      <c r="B127" s="28"/>
      <c r="C127" s="28"/>
      <c r="D127" s="28"/>
      <c r="E127" s="28"/>
      <c r="F127" s="28"/>
      <c r="G127" s="28"/>
      <c r="H127" s="28"/>
      <c r="I127" s="28"/>
      <c r="J127" s="28"/>
    </row>
    <row r="128" spans="1:10" ht="16.5" x14ac:dyDescent="0.3">
      <c r="A128" s="28"/>
      <c r="B128" s="28"/>
      <c r="C128" s="28"/>
      <c r="D128" s="28"/>
      <c r="E128" s="28"/>
      <c r="F128" s="28"/>
      <c r="G128" s="28"/>
      <c r="H128" s="28"/>
      <c r="I128" s="28"/>
      <c r="J128" s="28"/>
    </row>
    <row r="129" spans="1:10" ht="16.5" x14ac:dyDescent="0.3">
      <c r="A129" s="28"/>
      <c r="B129" s="28"/>
      <c r="C129" s="28"/>
      <c r="D129" s="28"/>
      <c r="E129" s="28"/>
      <c r="F129" s="28"/>
      <c r="G129" s="28"/>
      <c r="H129" s="28"/>
      <c r="I129" s="28"/>
      <c r="J129" s="28"/>
    </row>
    <row r="130" spans="1:10" ht="16.5" x14ac:dyDescent="0.3">
      <c r="A130" s="28"/>
      <c r="B130" s="28"/>
      <c r="C130" s="28"/>
      <c r="D130" s="28"/>
      <c r="E130" s="28"/>
      <c r="F130" s="28"/>
      <c r="G130" s="28"/>
      <c r="H130" s="28"/>
      <c r="I130" s="28"/>
      <c r="J130" s="28"/>
    </row>
    <row r="131" spans="1:10" ht="16.5" x14ac:dyDescent="0.3">
      <c r="A131" s="28"/>
      <c r="B131" s="28"/>
      <c r="C131" s="28"/>
      <c r="D131" s="28"/>
      <c r="E131" s="28"/>
      <c r="F131" s="28"/>
      <c r="G131" s="28"/>
      <c r="H131" s="28"/>
      <c r="I131" s="28"/>
      <c r="J131" s="28"/>
    </row>
    <row r="132" spans="1:10" ht="16.5" x14ac:dyDescent="0.3">
      <c r="A132" s="28"/>
      <c r="B132" s="28"/>
      <c r="C132" s="28"/>
      <c r="D132" s="28"/>
      <c r="E132" s="28"/>
      <c r="F132" s="28"/>
      <c r="G132" s="28"/>
      <c r="H132" s="28"/>
      <c r="I132" s="28"/>
      <c r="J132" s="28"/>
    </row>
    <row r="133" spans="1:10" ht="16.5" x14ac:dyDescent="0.3">
      <c r="A133" s="28"/>
      <c r="B133" s="28"/>
      <c r="C133" s="28"/>
      <c r="D133" s="28"/>
      <c r="E133" s="28"/>
      <c r="F133" s="28"/>
      <c r="G133" s="28"/>
      <c r="H133" s="28"/>
      <c r="I133" s="28"/>
      <c r="J133" s="28"/>
    </row>
    <row r="134" spans="1:10" ht="16.5" x14ac:dyDescent="0.3">
      <c r="A134" s="28"/>
      <c r="B134" s="28"/>
      <c r="C134" s="28"/>
      <c r="D134" s="28"/>
      <c r="E134" s="28"/>
      <c r="F134" s="28"/>
      <c r="G134" s="28"/>
      <c r="H134" s="28"/>
      <c r="I134" s="28"/>
      <c r="J134" s="28"/>
    </row>
    <row r="135" spans="1:10" ht="16.5" x14ac:dyDescent="0.3">
      <c r="A135" s="28"/>
      <c r="B135" s="28"/>
      <c r="C135" s="28"/>
      <c r="D135" s="28"/>
      <c r="E135" s="28"/>
      <c r="F135" s="28"/>
      <c r="G135" s="28"/>
      <c r="H135" s="28"/>
      <c r="I135" s="28"/>
      <c r="J135" s="28"/>
    </row>
    <row r="136" spans="1:10" ht="16.5" x14ac:dyDescent="0.3">
      <c r="A136" s="28"/>
      <c r="B136" s="28"/>
      <c r="C136" s="28"/>
      <c r="D136" s="28"/>
      <c r="E136" s="28"/>
      <c r="F136" s="28"/>
      <c r="G136" s="28"/>
      <c r="H136" s="28"/>
      <c r="I136" s="28"/>
      <c r="J136" s="28"/>
    </row>
    <row r="137" spans="1:10" ht="16.5" x14ac:dyDescent="0.3">
      <c r="A137" s="28"/>
      <c r="B137" s="28"/>
      <c r="C137" s="28"/>
      <c r="D137" s="28"/>
      <c r="E137" s="28"/>
      <c r="F137" s="28"/>
      <c r="G137" s="28"/>
      <c r="H137" s="28"/>
      <c r="I137" s="28"/>
      <c r="J137" s="28"/>
    </row>
    <row r="138" spans="1:10" ht="16.5" x14ac:dyDescent="0.3">
      <c r="A138" s="28"/>
      <c r="B138" s="28"/>
      <c r="C138" s="28"/>
      <c r="D138" s="28"/>
      <c r="E138" s="28"/>
      <c r="F138" s="28"/>
      <c r="G138" s="28"/>
      <c r="H138" s="28"/>
      <c r="I138" s="28"/>
      <c r="J138" s="28"/>
    </row>
    <row r="139" spans="1:10" ht="16.5" x14ac:dyDescent="0.3">
      <c r="A139" s="28"/>
      <c r="B139" s="28"/>
      <c r="C139" s="28"/>
      <c r="D139" s="28"/>
      <c r="E139" s="28"/>
      <c r="F139" s="28"/>
      <c r="G139" s="28"/>
      <c r="H139" s="28"/>
      <c r="I139" s="28"/>
      <c r="J139" s="28"/>
    </row>
    <row r="140" spans="1:10" ht="16.5" x14ac:dyDescent="0.3">
      <c r="A140" s="28"/>
      <c r="B140" s="28"/>
      <c r="C140" s="28"/>
      <c r="D140" s="28"/>
      <c r="E140" s="28"/>
      <c r="F140" s="28"/>
      <c r="G140" s="28"/>
      <c r="H140" s="28"/>
      <c r="I140" s="28"/>
      <c r="J140" s="28"/>
    </row>
    <row r="141" spans="1:10" ht="16.5" x14ac:dyDescent="0.3">
      <c r="A141" s="28"/>
      <c r="B141" s="28"/>
      <c r="C141" s="28"/>
      <c r="D141" s="28"/>
      <c r="E141" s="28"/>
      <c r="F141" s="28"/>
      <c r="G141" s="28"/>
      <c r="H141" s="28"/>
      <c r="I141" s="28"/>
      <c r="J141" s="28"/>
    </row>
    <row r="142" spans="1:10" ht="16.5" x14ac:dyDescent="0.3">
      <c r="A142" s="28"/>
      <c r="B142" s="28"/>
      <c r="C142" s="28"/>
      <c r="D142" s="28"/>
      <c r="E142" s="28"/>
      <c r="F142" s="28"/>
      <c r="G142" s="28"/>
      <c r="H142" s="28"/>
      <c r="I142" s="28"/>
      <c r="J142" s="28"/>
    </row>
    <row r="143" spans="1:10" ht="16.5" x14ac:dyDescent="0.3">
      <c r="A143" s="28"/>
      <c r="B143" s="28"/>
      <c r="C143" s="28"/>
      <c r="D143" s="28"/>
      <c r="E143" s="28"/>
      <c r="F143" s="28"/>
      <c r="G143" s="28"/>
      <c r="H143" s="28"/>
      <c r="I143" s="28"/>
      <c r="J143" s="28"/>
    </row>
    <row r="144" spans="1:10" ht="16.5" x14ac:dyDescent="0.3">
      <c r="A144" s="28"/>
      <c r="B144" s="28"/>
      <c r="C144" s="28"/>
      <c r="D144" s="28"/>
      <c r="E144" s="28"/>
      <c r="F144" s="28"/>
      <c r="G144" s="28"/>
      <c r="H144" s="28"/>
      <c r="I144" s="28"/>
      <c r="J144" s="28"/>
    </row>
    <row r="145" spans="1:10" ht="16.5" x14ac:dyDescent="0.3">
      <c r="A145" s="28"/>
      <c r="B145" s="28"/>
      <c r="C145" s="28"/>
      <c r="D145" s="28"/>
      <c r="E145" s="28"/>
      <c r="F145" s="28"/>
      <c r="G145" s="28"/>
      <c r="H145" s="28"/>
      <c r="I145" s="28"/>
      <c r="J145" s="28"/>
    </row>
    <row r="146" spans="1:10" ht="16.5" x14ac:dyDescent="0.3">
      <c r="A146" s="28"/>
      <c r="B146" s="28"/>
      <c r="C146" s="28"/>
      <c r="D146" s="28"/>
      <c r="E146" s="28"/>
      <c r="F146" s="28"/>
      <c r="G146" s="28"/>
      <c r="H146" s="28"/>
      <c r="I146" s="28"/>
      <c r="J146" s="28"/>
    </row>
    <row r="147" spans="1:10" ht="16.5" x14ac:dyDescent="0.3">
      <c r="A147" s="28"/>
      <c r="B147" s="28"/>
      <c r="C147" s="28"/>
      <c r="D147" s="28"/>
      <c r="E147" s="28"/>
      <c r="F147" s="28"/>
      <c r="G147" s="28"/>
      <c r="H147" s="28"/>
      <c r="I147" s="28"/>
      <c r="J147" s="28"/>
    </row>
    <row r="148" spans="1:10" ht="16.5" x14ac:dyDescent="0.3">
      <c r="A148" s="28"/>
      <c r="B148" s="28"/>
      <c r="C148" s="28"/>
      <c r="D148" s="28"/>
      <c r="E148" s="28"/>
      <c r="F148" s="28"/>
      <c r="G148" s="28"/>
      <c r="H148" s="28"/>
      <c r="I148" s="28"/>
      <c r="J148" s="28"/>
    </row>
    <row r="149" spans="1:10" ht="16.5" x14ac:dyDescent="0.3">
      <c r="A149" s="28"/>
      <c r="B149" s="28"/>
      <c r="C149" s="28"/>
      <c r="D149" s="28"/>
      <c r="E149" s="28"/>
      <c r="F149" s="28"/>
      <c r="G149" s="28"/>
      <c r="H149" s="28"/>
      <c r="I149" s="28"/>
      <c r="J149" s="28"/>
    </row>
    <row r="150" spans="1:10" ht="16.5" x14ac:dyDescent="0.3">
      <c r="A150" s="28"/>
      <c r="B150" s="28"/>
      <c r="C150" s="28"/>
      <c r="D150" s="28"/>
      <c r="E150" s="28"/>
      <c r="F150" s="28"/>
      <c r="G150" s="28"/>
      <c r="H150" s="28"/>
      <c r="I150" s="28"/>
      <c r="J150" s="28"/>
    </row>
    <row r="151" spans="1:10" ht="16.5" x14ac:dyDescent="0.3">
      <c r="A151" s="28"/>
      <c r="B151" s="28"/>
      <c r="C151" s="28"/>
      <c r="D151" s="28"/>
      <c r="E151" s="28"/>
      <c r="F151" s="28"/>
      <c r="G151" s="28"/>
      <c r="H151" s="28"/>
      <c r="I151" s="28"/>
      <c r="J151" s="28"/>
    </row>
    <row r="152" spans="1:10" ht="16.5" x14ac:dyDescent="0.3">
      <c r="A152" s="28"/>
      <c r="B152" s="28"/>
      <c r="C152" s="28"/>
      <c r="D152" s="28"/>
      <c r="E152" s="28"/>
      <c r="F152" s="28"/>
      <c r="G152" s="28"/>
      <c r="H152" s="28"/>
      <c r="I152" s="28"/>
      <c r="J152" s="28"/>
    </row>
    <row r="153" spans="1:10" ht="16.5" x14ac:dyDescent="0.3">
      <c r="A153" s="28"/>
      <c r="B153" s="28"/>
      <c r="C153" s="28"/>
      <c r="D153" s="28"/>
      <c r="E153" s="28"/>
      <c r="F153" s="28"/>
      <c r="G153" s="28"/>
      <c r="H153" s="28"/>
      <c r="I153" s="28"/>
      <c r="J153" s="28"/>
    </row>
    <row r="154" spans="1:10" ht="16.5" x14ac:dyDescent="0.3">
      <c r="A154" s="28"/>
      <c r="B154" s="28"/>
      <c r="C154" s="28"/>
      <c r="D154" s="28"/>
      <c r="E154" s="28"/>
      <c r="F154" s="28"/>
      <c r="G154" s="28"/>
      <c r="H154" s="28"/>
      <c r="I154" s="28"/>
      <c r="J154" s="28"/>
    </row>
    <row r="155" spans="1:10" ht="16.5" x14ac:dyDescent="0.3">
      <c r="A155" s="28"/>
      <c r="B155" s="28"/>
      <c r="C155" s="28"/>
      <c r="D155" s="28"/>
      <c r="E155" s="28"/>
      <c r="F155" s="28"/>
      <c r="G155" s="28"/>
      <c r="H155" s="28"/>
      <c r="I155" s="28"/>
      <c r="J155" s="28"/>
    </row>
    <row r="156" spans="1:10" ht="16.5" x14ac:dyDescent="0.3">
      <c r="A156" s="28"/>
      <c r="B156" s="28"/>
      <c r="C156" s="28"/>
      <c r="D156" s="28"/>
      <c r="E156" s="28"/>
      <c r="F156" s="28"/>
      <c r="G156" s="28"/>
      <c r="H156" s="28"/>
      <c r="I156" s="28"/>
      <c r="J156" s="28"/>
    </row>
    <row r="157" spans="1:10" ht="16.5" x14ac:dyDescent="0.3">
      <c r="A157" s="28"/>
      <c r="B157" s="28"/>
      <c r="C157" s="28"/>
      <c r="D157" s="28"/>
      <c r="E157" s="28"/>
      <c r="F157" s="28"/>
      <c r="G157" s="28"/>
      <c r="H157" s="28"/>
      <c r="I157" s="28"/>
      <c r="J157" s="28"/>
    </row>
    <row r="158" spans="1:10" ht="16.5" x14ac:dyDescent="0.3">
      <c r="A158" s="28"/>
      <c r="B158" s="28"/>
      <c r="C158" s="28"/>
      <c r="D158" s="28"/>
      <c r="E158" s="28"/>
      <c r="F158" s="28"/>
      <c r="G158" s="28"/>
      <c r="H158" s="28"/>
      <c r="I158" s="28"/>
      <c r="J158" s="28"/>
    </row>
    <row r="159" spans="1:10" ht="16.5" x14ac:dyDescent="0.3">
      <c r="A159" s="28"/>
      <c r="B159" s="28"/>
      <c r="C159" s="28"/>
      <c r="D159" s="28"/>
      <c r="E159" s="28"/>
      <c r="F159" s="28"/>
      <c r="G159" s="28"/>
      <c r="H159" s="28"/>
      <c r="I159" s="28"/>
      <c r="J159" s="28"/>
    </row>
    <row r="160" spans="1:10" ht="16.5" x14ac:dyDescent="0.3">
      <c r="A160" s="28"/>
      <c r="B160" s="28"/>
      <c r="C160" s="28"/>
      <c r="D160" s="28"/>
      <c r="E160" s="28"/>
      <c r="F160" s="28"/>
      <c r="G160" s="28"/>
      <c r="H160" s="28"/>
      <c r="I160" s="28"/>
      <c r="J160" s="28"/>
    </row>
    <row r="161" spans="1:10" ht="16.5" x14ac:dyDescent="0.3">
      <c r="A161" s="28"/>
      <c r="B161" s="28"/>
      <c r="C161" s="28"/>
      <c r="D161" s="28"/>
      <c r="E161" s="28"/>
      <c r="F161" s="28"/>
      <c r="G161" s="28"/>
      <c r="H161" s="28"/>
      <c r="I161" s="28"/>
      <c r="J161" s="28"/>
    </row>
    <row r="162" spans="1:10" ht="16.5" x14ac:dyDescent="0.3">
      <c r="A162" s="28"/>
      <c r="B162" s="28"/>
      <c r="C162" s="28"/>
      <c r="D162" s="28"/>
      <c r="E162" s="28"/>
      <c r="F162" s="28"/>
      <c r="G162" s="28"/>
      <c r="H162" s="28"/>
      <c r="I162" s="28"/>
      <c r="J162" s="28"/>
    </row>
    <row r="163" spans="1:10" ht="16.5" x14ac:dyDescent="0.3">
      <c r="A163" s="28"/>
      <c r="B163" s="28"/>
      <c r="C163" s="28"/>
      <c r="D163" s="28"/>
      <c r="E163" s="28"/>
      <c r="F163" s="28"/>
      <c r="G163" s="28"/>
      <c r="H163" s="28"/>
      <c r="I163" s="28"/>
      <c r="J163" s="28"/>
    </row>
    <row r="164" spans="1:10" ht="16.5" x14ac:dyDescent="0.3">
      <c r="A164" s="28"/>
      <c r="B164" s="28"/>
      <c r="C164" s="28"/>
      <c r="D164" s="28"/>
      <c r="E164" s="28"/>
      <c r="F164" s="28"/>
      <c r="G164" s="28"/>
      <c r="H164" s="28"/>
      <c r="I164" s="28"/>
      <c r="J164" s="28"/>
    </row>
    <row r="165" spans="1:10" ht="16.5" x14ac:dyDescent="0.3">
      <c r="A165" s="28"/>
      <c r="B165" s="28"/>
      <c r="C165" s="28"/>
      <c r="D165" s="28"/>
      <c r="E165" s="28"/>
      <c r="F165" s="28"/>
      <c r="G165" s="28"/>
      <c r="H165" s="28"/>
      <c r="I165" s="28"/>
      <c r="J165" s="28"/>
    </row>
    <row r="166" spans="1:10" ht="16.5" x14ac:dyDescent="0.3">
      <c r="A166" s="28"/>
      <c r="B166" s="28"/>
      <c r="C166" s="28"/>
      <c r="D166" s="28"/>
      <c r="E166" s="28"/>
      <c r="F166" s="28"/>
      <c r="G166" s="28"/>
      <c r="H166" s="28"/>
      <c r="I166" s="28"/>
      <c r="J166" s="28"/>
    </row>
    <row r="167" spans="1:10" ht="16.5" x14ac:dyDescent="0.3">
      <c r="A167" s="28"/>
      <c r="B167" s="28"/>
      <c r="C167" s="28"/>
      <c r="D167" s="28"/>
      <c r="E167" s="28"/>
      <c r="F167" s="28"/>
      <c r="G167" s="28"/>
      <c r="H167" s="28"/>
      <c r="I167" s="28"/>
      <c r="J167" s="28"/>
    </row>
    <row r="168" spans="1:10" ht="16.5" x14ac:dyDescent="0.3">
      <c r="A168" s="28"/>
      <c r="B168" s="28"/>
      <c r="C168" s="28"/>
      <c r="D168" s="28"/>
      <c r="E168" s="28"/>
      <c r="F168" s="28"/>
      <c r="G168" s="28"/>
      <c r="H168" s="28"/>
      <c r="I168" s="28"/>
      <c r="J168" s="28"/>
    </row>
    <row r="169" spans="1:10" ht="16.5" x14ac:dyDescent="0.3">
      <c r="A169" s="28"/>
      <c r="B169" s="28"/>
      <c r="C169" s="28"/>
      <c r="D169" s="28"/>
      <c r="E169" s="28"/>
      <c r="F169" s="28"/>
      <c r="G169" s="28"/>
      <c r="H169" s="28"/>
      <c r="I169" s="28"/>
      <c r="J169" s="28"/>
    </row>
    <row r="170" spans="1:10" ht="16.5" x14ac:dyDescent="0.3">
      <c r="A170" s="28"/>
      <c r="B170" s="28"/>
      <c r="C170" s="28"/>
      <c r="D170" s="28"/>
      <c r="E170" s="28"/>
      <c r="F170" s="28"/>
      <c r="G170" s="28"/>
      <c r="H170" s="28"/>
      <c r="I170" s="28"/>
      <c r="J170" s="28"/>
    </row>
    <row r="171" spans="1:10" ht="16.5" x14ac:dyDescent="0.3">
      <c r="A171" s="28"/>
      <c r="B171" s="28"/>
      <c r="C171" s="28"/>
      <c r="D171" s="28"/>
      <c r="E171" s="28"/>
      <c r="F171" s="28"/>
      <c r="G171" s="28"/>
      <c r="H171" s="28"/>
      <c r="I171" s="28"/>
      <c r="J171" s="28"/>
    </row>
    <row r="172" spans="1:10" ht="16.5" x14ac:dyDescent="0.3">
      <c r="A172" s="28"/>
      <c r="B172" s="28"/>
      <c r="C172" s="28"/>
      <c r="D172" s="28"/>
      <c r="E172" s="28"/>
      <c r="F172" s="28"/>
      <c r="G172" s="28"/>
      <c r="H172" s="28"/>
      <c r="I172" s="28"/>
      <c r="J172" s="28"/>
    </row>
    <row r="173" spans="1:10" ht="16.5" x14ac:dyDescent="0.3">
      <c r="A173" s="28"/>
      <c r="B173" s="28"/>
      <c r="C173" s="28"/>
      <c r="D173" s="28"/>
      <c r="E173" s="28"/>
      <c r="F173" s="28"/>
      <c r="G173" s="28"/>
      <c r="H173" s="28"/>
      <c r="I173" s="28"/>
      <c r="J173" s="28"/>
    </row>
    <row r="174" spans="1:10" ht="16.5" x14ac:dyDescent="0.3">
      <c r="A174" s="28"/>
      <c r="B174" s="28"/>
      <c r="C174" s="28"/>
      <c r="D174" s="28"/>
      <c r="E174" s="28"/>
      <c r="F174" s="28"/>
      <c r="G174" s="28"/>
      <c r="H174" s="28"/>
      <c r="I174" s="28"/>
      <c r="J174" s="28"/>
    </row>
    <row r="175" spans="1:10" ht="16.5" x14ac:dyDescent="0.3">
      <c r="A175" s="28"/>
      <c r="B175" s="28"/>
      <c r="C175" s="28"/>
      <c r="D175" s="28"/>
      <c r="E175" s="28"/>
      <c r="F175" s="28"/>
      <c r="G175" s="28"/>
      <c r="H175" s="28"/>
      <c r="I175" s="28"/>
      <c r="J175" s="28"/>
    </row>
    <row r="176" spans="1:10" ht="16.5" x14ac:dyDescent="0.3">
      <c r="A176" s="28"/>
      <c r="B176" s="28"/>
      <c r="C176" s="28"/>
      <c r="D176" s="28"/>
      <c r="E176" s="28"/>
      <c r="F176" s="28"/>
      <c r="G176" s="28"/>
      <c r="H176" s="28"/>
      <c r="I176" s="28"/>
      <c r="J176" s="28"/>
    </row>
    <row r="177" spans="1:10" ht="16.5" x14ac:dyDescent="0.3">
      <c r="A177" s="28"/>
      <c r="B177" s="28"/>
      <c r="C177" s="28"/>
      <c r="D177" s="28"/>
      <c r="E177" s="28"/>
      <c r="F177" s="28"/>
      <c r="G177" s="28"/>
      <c r="H177" s="28"/>
      <c r="I177" s="28"/>
      <c r="J177" s="28"/>
    </row>
    <row r="178" spans="1:10" ht="16.5" x14ac:dyDescent="0.3">
      <c r="A178" s="28"/>
      <c r="B178" s="28"/>
      <c r="C178" s="28"/>
      <c r="D178" s="28"/>
      <c r="E178" s="28"/>
      <c r="F178" s="28"/>
      <c r="G178" s="28"/>
      <c r="H178" s="28"/>
      <c r="I178" s="28"/>
      <c r="J178" s="28"/>
    </row>
    <row r="179" spans="1:10" ht="16.5" x14ac:dyDescent="0.3">
      <c r="A179" s="28"/>
      <c r="B179" s="28"/>
      <c r="C179" s="28"/>
      <c r="D179" s="28"/>
      <c r="E179" s="28"/>
      <c r="F179" s="28"/>
      <c r="G179" s="28"/>
      <c r="H179" s="28"/>
      <c r="I179" s="28"/>
      <c r="J179" s="28"/>
    </row>
    <row r="180" spans="1:10" ht="16.5" x14ac:dyDescent="0.3">
      <c r="A180" s="28"/>
      <c r="B180" s="28"/>
      <c r="C180" s="28"/>
      <c r="D180" s="28"/>
      <c r="E180" s="28"/>
      <c r="F180" s="28"/>
      <c r="G180" s="28"/>
      <c r="H180" s="28"/>
      <c r="I180" s="28"/>
      <c r="J180" s="28"/>
    </row>
    <row r="181" spans="1:10" ht="16.5" x14ac:dyDescent="0.3">
      <c r="A181" s="28"/>
      <c r="B181" s="28"/>
      <c r="C181" s="28"/>
      <c r="D181" s="28"/>
      <c r="E181" s="28"/>
      <c r="F181" s="28"/>
      <c r="G181" s="28"/>
      <c r="H181" s="28"/>
      <c r="I181" s="28"/>
      <c r="J181" s="28"/>
    </row>
    <row r="182" spans="1:10" ht="16.5" x14ac:dyDescent="0.3">
      <c r="A182" s="28"/>
      <c r="B182" s="28"/>
      <c r="C182" s="28"/>
      <c r="D182" s="28"/>
      <c r="E182" s="28"/>
      <c r="F182" s="28"/>
      <c r="G182" s="28"/>
      <c r="H182" s="28"/>
      <c r="I182" s="28"/>
      <c r="J182" s="28"/>
    </row>
    <row r="183" spans="1:10" ht="16.5" x14ac:dyDescent="0.3">
      <c r="A183" s="28"/>
      <c r="B183" s="28"/>
      <c r="C183" s="28"/>
      <c r="D183" s="28"/>
      <c r="E183" s="28"/>
      <c r="F183" s="28"/>
      <c r="G183" s="28"/>
      <c r="H183" s="28"/>
      <c r="I183" s="28"/>
      <c r="J183" s="28"/>
    </row>
    <row r="184" spans="1:10" ht="16.5" x14ac:dyDescent="0.3">
      <c r="A184" s="28"/>
      <c r="B184" s="28"/>
      <c r="C184" s="28"/>
      <c r="D184" s="28"/>
      <c r="E184" s="28"/>
      <c r="F184" s="28"/>
      <c r="G184" s="28"/>
      <c r="H184" s="28"/>
      <c r="I184" s="28"/>
      <c r="J184" s="28"/>
    </row>
    <row r="185" spans="1:10" ht="16.5" x14ac:dyDescent="0.3">
      <c r="A185" s="28"/>
      <c r="B185" s="28"/>
      <c r="C185" s="28"/>
      <c r="D185" s="28"/>
      <c r="E185" s="28"/>
      <c r="F185" s="28"/>
      <c r="G185" s="28"/>
      <c r="H185" s="28"/>
      <c r="I185" s="28"/>
      <c r="J185" s="28"/>
    </row>
    <row r="186" spans="1:10" ht="16.5" x14ac:dyDescent="0.3">
      <c r="A186" s="28"/>
      <c r="B186" s="28"/>
      <c r="C186" s="28"/>
      <c r="D186" s="28"/>
      <c r="E186" s="28"/>
      <c r="F186" s="28"/>
      <c r="G186" s="28"/>
      <c r="H186" s="28"/>
      <c r="I186" s="28"/>
      <c r="J186" s="28"/>
    </row>
    <row r="187" spans="1:10" ht="16.5" x14ac:dyDescent="0.3">
      <c r="A187" s="28"/>
      <c r="B187" s="28"/>
      <c r="C187" s="28"/>
      <c r="D187" s="28"/>
      <c r="E187" s="28"/>
      <c r="F187" s="28"/>
      <c r="G187" s="28"/>
      <c r="H187" s="28"/>
      <c r="I187" s="28"/>
      <c r="J187" s="28"/>
    </row>
    <row r="188" spans="1:10" ht="16.5" x14ac:dyDescent="0.3">
      <c r="A188" s="28"/>
      <c r="B188" s="28"/>
      <c r="C188" s="28"/>
      <c r="D188" s="28"/>
      <c r="E188" s="28"/>
      <c r="F188" s="28"/>
      <c r="G188" s="28"/>
      <c r="H188" s="28"/>
      <c r="I188" s="28"/>
      <c r="J188" s="28"/>
    </row>
    <row r="189" spans="1:10" ht="16.5" x14ac:dyDescent="0.3">
      <c r="A189" s="28"/>
      <c r="B189" s="28"/>
      <c r="C189" s="28"/>
      <c r="D189" s="28"/>
      <c r="E189" s="28"/>
      <c r="F189" s="28"/>
      <c r="G189" s="28"/>
      <c r="H189" s="28"/>
      <c r="I189" s="28"/>
      <c r="J189" s="28"/>
    </row>
    <row r="190" spans="1:10" ht="16.5" x14ac:dyDescent="0.3">
      <c r="A190" s="28"/>
      <c r="B190" s="28"/>
      <c r="C190" s="28"/>
      <c r="D190" s="28"/>
      <c r="E190" s="28"/>
      <c r="F190" s="28"/>
      <c r="G190" s="28"/>
      <c r="H190" s="28"/>
      <c r="I190" s="28"/>
      <c r="J190" s="28"/>
    </row>
    <row r="191" spans="1:10" ht="16.5" x14ac:dyDescent="0.3">
      <c r="A191" s="28"/>
      <c r="B191" s="28"/>
      <c r="C191" s="28"/>
      <c r="D191" s="28"/>
      <c r="E191" s="28"/>
      <c r="F191" s="28"/>
      <c r="G191" s="28"/>
      <c r="H191" s="28"/>
      <c r="I191" s="28"/>
      <c r="J191" s="28"/>
    </row>
    <row r="192" spans="1:10" ht="16.5" x14ac:dyDescent="0.3">
      <c r="A192" s="28"/>
      <c r="B192" s="28"/>
      <c r="C192" s="28"/>
      <c r="D192" s="28"/>
      <c r="E192" s="28"/>
      <c r="F192" s="28"/>
      <c r="G192" s="28"/>
      <c r="H192" s="28"/>
      <c r="I192" s="28"/>
      <c r="J192" s="28"/>
    </row>
    <row r="193" spans="1:10" ht="16.5" x14ac:dyDescent="0.3">
      <c r="A193" s="28"/>
      <c r="B193" s="28"/>
      <c r="C193" s="28"/>
      <c r="D193" s="28"/>
      <c r="E193" s="28"/>
      <c r="F193" s="28"/>
      <c r="G193" s="28"/>
      <c r="H193" s="28"/>
      <c r="I193" s="28"/>
      <c r="J193" s="28"/>
    </row>
    <row r="194" spans="1:10" ht="16.5" x14ac:dyDescent="0.3">
      <c r="A194" s="28"/>
      <c r="B194" s="28"/>
      <c r="C194" s="28"/>
      <c r="D194" s="28"/>
      <c r="E194" s="28"/>
      <c r="F194" s="28"/>
      <c r="G194" s="28"/>
      <c r="H194" s="28"/>
      <c r="I194" s="28"/>
      <c r="J194" s="28"/>
    </row>
    <row r="195" spans="1:10" ht="16.5" x14ac:dyDescent="0.3">
      <c r="A195" s="28"/>
      <c r="B195" s="28"/>
      <c r="C195" s="28"/>
      <c r="D195" s="28"/>
      <c r="E195" s="28"/>
      <c r="F195" s="28"/>
      <c r="G195" s="28"/>
      <c r="H195" s="28"/>
      <c r="I195" s="28"/>
      <c r="J195" s="28"/>
    </row>
    <row r="196" spans="1:10" ht="16.5" x14ac:dyDescent="0.3">
      <c r="A196" s="28"/>
      <c r="B196" s="28"/>
      <c r="C196" s="28"/>
      <c r="D196" s="28"/>
      <c r="E196" s="28"/>
      <c r="F196" s="28"/>
      <c r="G196" s="28"/>
      <c r="H196" s="28"/>
      <c r="I196" s="28"/>
      <c r="J196" s="28"/>
    </row>
    <row r="197" spans="1:10" ht="16.5" x14ac:dyDescent="0.3">
      <c r="A197" s="28"/>
      <c r="B197" s="28"/>
      <c r="C197" s="28"/>
      <c r="D197" s="28"/>
      <c r="E197" s="28"/>
      <c r="F197" s="28"/>
      <c r="G197" s="28"/>
      <c r="H197" s="28"/>
      <c r="I197" s="28"/>
      <c r="J197" s="28"/>
    </row>
    <row r="198" spans="1:10" ht="16.5" x14ac:dyDescent="0.3">
      <c r="A198" s="28"/>
      <c r="B198" s="28"/>
      <c r="C198" s="28"/>
      <c r="D198" s="28"/>
      <c r="E198" s="28"/>
      <c r="F198" s="28"/>
      <c r="G198" s="28"/>
      <c r="H198" s="28"/>
      <c r="I198" s="28"/>
      <c r="J198" s="28"/>
    </row>
    <row r="199" spans="1:10" ht="16.5" x14ac:dyDescent="0.3">
      <c r="A199" s="28"/>
      <c r="B199" s="28"/>
      <c r="C199" s="28"/>
      <c r="D199" s="28"/>
      <c r="E199" s="28"/>
      <c r="F199" s="28"/>
      <c r="G199" s="28"/>
      <c r="H199" s="28"/>
      <c r="I199" s="28"/>
      <c r="J199" s="28"/>
    </row>
    <row r="200" spans="1:10" ht="16.5" x14ac:dyDescent="0.3">
      <c r="A200" s="28"/>
      <c r="B200" s="28"/>
      <c r="C200" s="28"/>
      <c r="D200" s="28"/>
      <c r="E200" s="28"/>
      <c r="F200" s="28"/>
      <c r="G200" s="28"/>
      <c r="H200" s="28"/>
      <c r="I200" s="28"/>
      <c r="J200" s="28"/>
    </row>
    <row r="201" spans="1:10" ht="16.5" x14ac:dyDescent="0.3">
      <c r="A201" s="28"/>
      <c r="B201" s="28"/>
      <c r="C201" s="28"/>
      <c r="D201" s="28"/>
      <c r="E201" s="28"/>
      <c r="F201" s="28"/>
      <c r="G201" s="28"/>
      <c r="H201" s="28"/>
      <c r="I201" s="28"/>
      <c r="J201" s="28"/>
    </row>
    <row r="202" spans="1:10" ht="16.5" x14ac:dyDescent="0.3">
      <c r="A202" s="28"/>
      <c r="B202" s="28"/>
      <c r="C202" s="28"/>
      <c r="D202" s="28"/>
      <c r="E202" s="28"/>
      <c r="F202" s="28"/>
      <c r="G202" s="28"/>
      <c r="H202" s="28"/>
      <c r="I202" s="28"/>
      <c r="J202" s="28"/>
    </row>
    <row r="203" spans="1:10" ht="16.5" x14ac:dyDescent="0.3">
      <c r="A203" s="28"/>
      <c r="B203" s="28"/>
      <c r="C203" s="28"/>
      <c r="D203" s="28"/>
      <c r="E203" s="28"/>
      <c r="F203" s="28"/>
      <c r="G203" s="28"/>
      <c r="H203" s="28"/>
      <c r="I203" s="28"/>
      <c r="J203" s="28"/>
    </row>
    <row r="204" spans="1:10" ht="16.5" x14ac:dyDescent="0.3">
      <c r="A204" s="28"/>
      <c r="B204" s="28"/>
      <c r="C204" s="28"/>
      <c r="D204" s="28"/>
      <c r="E204" s="28"/>
      <c r="F204" s="28"/>
      <c r="G204" s="28"/>
      <c r="H204" s="28"/>
      <c r="I204" s="28"/>
      <c r="J204" s="28"/>
    </row>
    <row r="205" spans="1:10" ht="16.5" x14ac:dyDescent="0.3">
      <c r="A205" s="28"/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1:10" ht="16.5" x14ac:dyDescent="0.3">
      <c r="A206" s="28"/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1:10" ht="16.5" x14ac:dyDescent="0.3">
      <c r="A207" s="28"/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1:10" ht="16.5" x14ac:dyDescent="0.3">
      <c r="A208" s="28"/>
      <c r="B208" s="28"/>
      <c r="C208" s="28"/>
      <c r="D208" s="28"/>
      <c r="E208" s="28"/>
      <c r="F208" s="28"/>
      <c r="G208" s="28"/>
      <c r="H208" s="28"/>
      <c r="I208" s="28"/>
      <c r="J208" s="28"/>
    </row>
    <row r="209" spans="1:10" ht="16.5" x14ac:dyDescent="0.3">
      <c r="A209" s="28"/>
      <c r="B209" s="28"/>
      <c r="C209" s="28"/>
      <c r="D209" s="28"/>
      <c r="E209" s="28"/>
      <c r="F209" s="28"/>
      <c r="G209" s="28"/>
      <c r="H209" s="28"/>
      <c r="I209" s="28"/>
      <c r="J209" s="28"/>
    </row>
    <row r="210" spans="1:10" ht="16.5" x14ac:dyDescent="0.3">
      <c r="A210" s="28"/>
      <c r="B210" s="28"/>
      <c r="C210" s="28"/>
      <c r="D210" s="28"/>
      <c r="E210" s="28"/>
      <c r="F210" s="28"/>
      <c r="G210" s="28"/>
      <c r="H210" s="28"/>
      <c r="I210" s="28"/>
      <c r="J210" s="28"/>
    </row>
    <row r="211" spans="1:10" ht="16.5" x14ac:dyDescent="0.3">
      <c r="A211" s="28"/>
      <c r="B211" s="28"/>
      <c r="C211" s="28"/>
      <c r="D211" s="28"/>
      <c r="E211" s="28"/>
      <c r="F211" s="28"/>
      <c r="G211" s="28"/>
      <c r="H211" s="28"/>
      <c r="I211" s="28"/>
      <c r="J211" s="28"/>
    </row>
    <row r="212" spans="1:10" ht="16.5" x14ac:dyDescent="0.3">
      <c r="A212" s="28"/>
      <c r="B212" s="28"/>
      <c r="C212" s="28"/>
      <c r="D212" s="28"/>
      <c r="E212" s="28"/>
      <c r="F212" s="28"/>
      <c r="G212" s="28"/>
      <c r="H212" s="28"/>
      <c r="I212" s="28"/>
      <c r="J212" s="28"/>
    </row>
    <row r="213" spans="1:10" ht="16.5" x14ac:dyDescent="0.3">
      <c r="A213" s="28"/>
      <c r="B213" s="28"/>
      <c r="C213" s="28"/>
      <c r="D213" s="28"/>
      <c r="E213" s="28"/>
      <c r="F213" s="28"/>
      <c r="G213" s="28"/>
      <c r="H213" s="28"/>
      <c r="I213" s="28"/>
      <c r="J213" s="28"/>
    </row>
    <row r="214" spans="1:10" ht="16.5" x14ac:dyDescent="0.3">
      <c r="A214" s="28"/>
      <c r="B214" s="28"/>
      <c r="C214" s="28"/>
      <c r="D214" s="28"/>
      <c r="E214" s="28"/>
      <c r="F214" s="28"/>
      <c r="G214" s="28"/>
      <c r="H214" s="28"/>
      <c r="I214" s="28"/>
      <c r="J214" s="28"/>
    </row>
    <row r="215" spans="1:10" ht="16.5" x14ac:dyDescent="0.3">
      <c r="A215" s="28"/>
      <c r="B215" s="28"/>
      <c r="C215" s="28"/>
      <c r="D215" s="28"/>
      <c r="E215" s="28"/>
      <c r="F215" s="28"/>
      <c r="G215" s="28"/>
      <c r="H215" s="28"/>
      <c r="I215" s="28"/>
      <c r="J215" s="28"/>
    </row>
    <row r="216" spans="1:10" ht="16.5" x14ac:dyDescent="0.3">
      <c r="A216" s="28"/>
      <c r="B216" s="28"/>
      <c r="C216" s="28"/>
      <c r="D216" s="28"/>
      <c r="E216" s="28"/>
      <c r="F216" s="28"/>
      <c r="G216" s="28"/>
      <c r="H216" s="28"/>
      <c r="I216" s="28"/>
      <c r="J216" s="28"/>
    </row>
    <row r="217" spans="1:10" ht="16.5" x14ac:dyDescent="0.3">
      <c r="A217" s="28"/>
      <c r="B217" s="28"/>
      <c r="C217" s="28"/>
      <c r="D217" s="28"/>
      <c r="E217" s="28"/>
      <c r="F217" s="28"/>
      <c r="G217" s="28"/>
      <c r="H217" s="28"/>
      <c r="I217" s="28"/>
      <c r="J217" s="28"/>
    </row>
    <row r="218" spans="1:10" ht="16.5" x14ac:dyDescent="0.3">
      <c r="A218" s="28"/>
      <c r="B218" s="28"/>
      <c r="C218" s="28"/>
      <c r="D218" s="28"/>
      <c r="E218" s="28"/>
      <c r="F218" s="28"/>
      <c r="G218" s="28"/>
      <c r="H218" s="28"/>
      <c r="I218" s="28"/>
      <c r="J218" s="28"/>
    </row>
    <row r="219" spans="1:10" ht="16.5" x14ac:dyDescent="0.3">
      <c r="A219" s="28"/>
      <c r="B219" s="28"/>
      <c r="C219" s="28"/>
      <c r="D219" s="28"/>
      <c r="E219" s="28"/>
      <c r="F219" s="28"/>
      <c r="G219" s="28"/>
      <c r="H219" s="28"/>
      <c r="I219" s="28"/>
      <c r="J219" s="28"/>
    </row>
    <row r="220" spans="1:10" ht="16.5" x14ac:dyDescent="0.3">
      <c r="A220" s="28"/>
      <c r="B220" s="28"/>
      <c r="C220" s="28"/>
      <c r="D220" s="28"/>
      <c r="E220" s="28"/>
      <c r="F220" s="28"/>
      <c r="G220" s="28"/>
      <c r="H220" s="28"/>
      <c r="I220" s="28"/>
      <c r="J220" s="28"/>
    </row>
    <row r="221" spans="1:10" ht="16.5" x14ac:dyDescent="0.3">
      <c r="A221" s="28"/>
      <c r="B221" s="28"/>
      <c r="C221" s="28"/>
      <c r="D221" s="28"/>
      <c r="E221" s="28"/>
      <c r="F221" s="28"/>
      <c r="G221" s="28"/>
      <c r="H221" s="28"/>
      <c r="I221" s="28"/>
      <c r="J221" s="28"/>
    </row>
    <row r="222" spans="1:10" ht="16.5" x14ac:dyDescent="0.3">
      <c r="A222" s="28"/>
      <c r="B222" s="28"/>
      <c r="C222" s="28"/>
      <c r="D222" s="28"/>
      <c r="E222" s="28"/>
      <c r="F222" s="28"/>
      <c r="G222" s="28"/>
      <c r="H222" s="28"/>
      <c r="I222" s="28"/>
      <c r="J222" s="28"/>
    </row>
    <row r="223" spans="1:10" ht="16.5" x14ac:dyDescent="0.3">
      <c r="A223" s="28"/>
      <c r="B223" s="28"/>
      <c r="C223" s="28"/>
      <c r="D223" s="28"/>
      <c r="E223" s="28"/>
      <c r="F223" s="28"/>
      <c r="G223" s="28"/>
      <c r="H223" s="28"/>
      <c r="I223" s="28"/>
      <c r="J223" s="28"/>
    </row>
    <row r="224" spans="1:10" ht="16.5" x14ac:dyDescent="0.3">
      <c r="A224" s="28"/>
      <c r="B224" s="28"/>
      <c r="C224" s="28"/>
      <c r="D224" s="28"/>
      <c r="E224" s="28"/>
      <c r="F224" s="28"/>
      <c r="G224" s="28"/>
      <c r="H224" s="28"/>
      <c r="I224" s="28"/>
      <c r="J224" s="28"/>
    </row>
    <row r="225" spans="1:10" ht="16.5" x14ac:dyDescent="0.3">
      <c r="A225" s="28"/>
      <c r="B225" s="28"/>
      <c r="C225" s="28"/>
      <c r="D225" s="28"/>
      <c r="E225" s="28"/>
      <c r="F225" s="28"/>
      <c r="G225" s="28"/>
      <c r="H225" s="28"/>
      <c r="I225" s="28"/>
      <c r="J225" s="28"/>
    </row>
    <row r="226" spans="1:10" ht="16.5" x14ac:dyDescent="0.3">
      <c r="A226" s="28"/>
      <c r="B226" s="28"/>
      <c r="C226" s="28"/>
      <c r="D226" s="28"/>
      <c r="E226" s="28"/>
      <c r="F226" s="28"/>
      <c r="G226" s="28"/>
      <c r="H226" s="28"/>
      <c r="I226" s="28"/>
      <c r="J226" s="28"/>
    </row>
    <row r="227" spans="1:10" ht="16.5" x14ac:dyDescent="0.3">
      <c r="A227" s="28"/>
      <c r="B227" s="28"/>
      <c r="C227" s="28"/>
      <c r="D227" s="28"/>
      <c r="E227" s="28"/>
      <c r="F227" s="28"/>
      <c r="G227" s="28"/>
      <c r="H227" s="28"/>
      <c r="I227" s="28"/>
      <c r="J227" s="28"/>
    </row>
    <row r="228" spans="1:10" ht="16.5" x14ac:dyDescent="0.3">
      <c r="A228" s="28"/>
      <c r="B228" s="28"/>
      <c r="C228" s="28"/>
      <c r="D228" s="28"/>
      <c r="E228" s="28"/>
      <c r="F228" s="28"/>
      <c r="G228" s="28"/>
      <c r="H228" s="28"/>
      <c r="I228" s="28"/>
      <c r="J228" s="28"/>
    </row>
    <row r="229" spans="1:10" ht="16.5" x14ac:dyDescent="0.3">
      <c r="A229" s="28"/>
      <c r="B229" s="28"/>
      <c r="C229" s="28"/>
      <c r="D229" s="28"/>
      <c r="E229" s="28"/>
      <c r="F229" s="28"/>
      <c r="G229" s="28"/>
      <c r="H229" s="28"/>
      <c r="I229" s="28"/>
      <c r="J229" s="28"/>
    </row>
    <row r="230" spans="1:10" ht="16.5" x14ac:dyDescent="0.3">
      <c r="A230" s="28"/>
      <c r="B230" s="28"/>
      <c r="C230" s="28"/>
      <c r="D230" s="28"/>
      <c r="E230" s="28"/>
      <c r="F230" s="28"/>
      <c r="G230" s="28"/>
      <c r="H230" s="28"/>
      <c r="I230" s="28"/>
      <c r="J230" s="28"/>
    </row>
    <row r="231" spans="1:10" ht="16.5" x14ac:dyDescent="0.3">
      <c r="A231" s="28"/>
      <c r="B231" s="28"/>
      <c r="C231" s="28"/>
      <c r="D231" s="28"/>
      <c r="E231" s="28"/>
      <c r="F231" s="28"/>
      <c r="G231" s="28"/>
      <c r="H231" s="28"/>
      <c r="I231" s="28"/>
      <c r="J231" s="28"/>
    </row>
    <row r="232" spans="1:10" ht="16.5" x14ac:dyDescent="0.3">
      <c r="A232" s="28"/>
      <c r="B232" s="28"/>
      <c r="C232" s="28"/>
      <c r="D232" s="28"/>
      <c r="E232" s="28"/>
      <c r="F232" s="28"/>
      <c r="G232" s="28"/>
      <c r="H232" s="28"/>
      <c r="I232" s="28"/>
      <c r="J232" s="28"/>
    </row>
    <row r="233" spans="1:10" ht="16.5" x14ac:dyDescent="0.3">
      <c r="A233" s="28"/>
      <c r="B233" s="28"/>
      <c r="C233" s="28"/>
      <c r="D233" s="28"/>
      <c r="E233" s="28"/>
      <c r="F233" s="28"/>
      <c r="G233" s="28"/>
      <c r="H233" s="28"/>
      <c r="I233" s="28"/>
      <c r="J233" s="28"/>
    </row>
    <row r="234" spans="1:10" ht="16.5" x14ac:dyDescent="0.3">
      <c r="A234" s="28"/>
      <c r="B234" s="28"/>
      <c r="C234" s="28"/>
      <c r="D234" s="28"/>
      <c r="E234" s="28"/>
      <c r="F234" s="28"/>
      <c r="G234" s="28"/>
      <c r="H234" s="28"/>
      <c r="I234" s="28"/>
      <c r="J234" s="28"/>
    </row>
    <row r="235" spans="1:10" ht="16.5" x14ac:dyDescent="0.3">
      <c r="A235" s="28"/>
      <c r="B235" s="28"/>
      <c r="C235" s="28"/>
      <c r="D235" s="28"/>
      <c r="E235" s="28"/>
      <c r="F235" s="28"/>
      <c r="G235" s="28"/>
      <c r="H235" s="28"/>
      <c r="I235" s="28"/>
      <c r="J235" s="28"/>
    </row>
    <row r="236" spans="1:10" ht="16.5" x14ac:dyDescent="0.3">
      <c r="A236" s="28"/>
      <c r="B236" s="28"/>
      <c r="C236" s="28"/>
      <c r="D236" s="28"/>
      <c r="E236" s="28"/>
      <c r="F236" s="28"/>
      <c r="G236" s="28"/>
      <c r="H236" s="28"/>
      <c r="I236" s="28"/>
      <c r="J236" s="28"/>
    </row>
    <row r="237" spans="1:10" ht="16.5" x14ac:dyDescent="0.3">
      <c r="A237" s="28"/>
      <c r="B237" s="28"/>
      <c r="C237" s="28"/>
      <c r="D237" s="28"/>
      <c r="E237" s="28"/>
      <c r="F237" s="28"/>
      <c r="G237" s="28"/>
      <c r="H237" s="28"/>
      <c r="I237" s="28"/>
      <c r="J237" s="28"/>
    </row>
    <row r="238" spans="1:10" ht="16.5" x14ac:dyDescent="0.3">
      <c r="A238" s="28"/>
      <c r="B238" s="28"/>
      <c r="C238" s="28"/>
      <c r="D238" s="28"/>
      <c r="E238" s="28"/>
      <c r="F238" s="28"/>
      <c r="G238" s="28"/>
      <c r="H238" s="28"/>
      <c r="I238" s="28"/>
      <c r="J238" s="28"/>
    </row>
    <row r="239" spans="1:10" ht="16.5" x14ac:dyDescent="0.3">
      <c r="A239" s="28"/>
      <c r="B239" s="28"/>
      <c r="C239" s="28"/>
      <c r="D239" s="28"/>
      <c r="E239" s="28"/>
      <c r="F239" s="28"/>
      <c r="G239" s="28"/>
      <c r="H239" s="28"/>
      <c r="I239" s="28"/>
      <c r="J239" s="28"/>
    </row>
    <row r="240" spans="1:10" ht="16.5" x14ac:dyDescent="0.3">
      <c r="A240" s="28"/>
      <c r="B240" s="28"/>
      <c r="C240" s="28"/>
      <c r="D240" s="28"/>
      <c r="E240" s="28"/>
      <c r="F240" s="28"/>
      <c r="G240" s="28"/>
      <c r="H240" s="28"/>
      <c r="I240" s="28"/>
      <c r="J240" s="28"/>
    </row>
    <row r="241" spans="1:10" ht="16.5" x14ac:dyDescent="0.3">
      <c r="A241" s="28"/>
      <c r="B241" s="28"/>
      <c r="C241" s="28"/>
      <c r="D241" s="28"/>
      <c r="E241" s="28"/>
      <c r="F241" s="28"/>
      <c r="G241" s="28"/>
      <c r="H241" s="28"/>
      <c r="I241" s="28"/>
      <c r="J241" s="28"/>
    </row>
    <row r="242" spans="1:10" ht="16.5" x14ac:dyDescent="0.3">
      <c r="A242" s="28"/>
      <c r="B242" s="28"/>
      <c r="C242" s="28"/>
      <c r="D242" s="28"/>
      <c r="E242" s="28"/>
      <c r="F242" s="28"/>
      <c r="G242" s="28"/>
      <c r="H242" s="28"/>
      <c r="I242" s="28"/>
      <c r="J242" s="28"/>
    </row>
    <row r="243" spans="1:10" ht="16.5" x14ac:dyDescent="0.3">
      <c r="A243" s="28"/>
      <c r="B243" s="28"/>
      <c r="C243" s="28"/>
      <c r="D243" s="28"/>
      <c r="E243" s="28"/>
      <c r="F243" s="28"/>
      <c r="G243" s="28"/>
      <c r="H243" s="28"/>
      <c r="I243" s="28"/>
      <c r="J243" s="28"/>
    </row>
    <row r="244" spans="1:10" ht="16.5" x14ac:dyDescent="0.3">
      <c r="A244" s="28"/>
      <c r="B244" s="28"/>
      <c r="C244" s="28"/>
      <c r="D244" s="28"/>
      <c r="E244" s="28"/>
      <c r="F244" s="28"/>
      <c r="G244" s="28"/>
      <c r="H244" s="28"/>
      <c r="I244" s="28"/>
      <c r="J244" s="28"/>
    </row>
    <row r="245" spans="1:10" ht="16.5" x14ac:dyDescent="0.3">
      <c r="A245" s="28"/>
      <c r="B245" s="28"/>
      <c r="C245" s="28"/>
      <c r="D245" s="28"/>
      <c r="E245" s="28"/>
      <c r="F245" s="28"/>
      <c r="G245" s="28"/>
      <c r="H245" s="28"/>
      <c r="I245" s="28"/>
      <c r="J245" s="28"/>
    </row>
    <row r="246" spans="1:10" ht="16.5" x14ac:dyDescent="0.3">
      <c r="A246" s="28"/>
      <c r="B246" s="28"/>
      <c r="C246" s="28"/>
      <c r="D246" s="28"/>
      <c r="E246" s="28"/>
      <c r="F246" s="28"/>
      <c r="G246" s="28"/>
      <c r="H246" s="28"/>
      <c r="I246" s="28"/>
      <c r="J246" s="28"/>
    </row>
    <row r="247" spans="1:10" ht="16.5" x14ac:dyDescent="0.3">
      <c r="A247" s="28"/>
      <c r="B247" s="28"/>
      <c r="C247" s="28"/>
      <c r="D247" s="28"/>
      <c r="E247" s="28"/>
      <c r="F247" s="28"/>
      <c r="G247" s="28"/>
      <c r="H247" s="28"/>
      <c r="I247" s="28"/>
      <c r="J247" s="28"/>
    </row>
    <row r="248" spans="1:10" ht="16.5" x14ac:dyDescent="0.3">
      <c r="A248" s="28"/>
      <c r="B248" s="28"/>
      <c r="C248" s="28"/>
      <c r="D248" s="28"/>
      <c r="E248" s="28"/>
      <c r="F248" s="28"/>
      <c r="G248" s="28"/>
      <c r="H248" s="28"/>
      <c r="I248" s="28"/>
      <c r="J248" s="28"/>
    </row>
    <row r="249" spans="1:10" ht="16.5" x14ac:dyDescent="0.3">
      <c r="A249" s="28"/>
      <c r="B249" s="28"/>
      <c r="C249" s="28"/>
      <c r="D249" s="28"/>
      <c r="E249" s="28"/>
      <c r="F249" s="28"/>
      <c r="G249" s="28"/>
      <c r="H249" s="28"/>
      <c r="I249" s="28"/>
      <c r="J249" s="28"/>
    </row>
    <row r="250" spans="1:10" ht="16.5" x14ac:dyDescent="0.3">
      <c r="A250" s="28"/>
      <c r="B250" s="28"/>
      <c r="C250" s="28"/>
      <c r="D250" s="28"/>
      <c r="E250" s="28"/>
      <c r="F250" s="28"/>
      <c r="G250" s="28"/>
      <c r="H250" s="28"/>
      <c r="I250" s="28"/>
      <c r="J250" s="28"/>
    </row>
    <row r="251" spans="1:10" ht="16.5" x14ac:dyDescent="0.3">
      <c r="A251" s="28"/>
      <c r="B251" s="28"/>
      <c r="C251" s="28"/>
      <c r="D251" s="28"/>
      <c r="E251" s="28"/>
      <c r="F251" s="28"/>
      <c r="G251" s="28"/>
      <c r="H251" s="28"/>
      <c r="I251" s="28"/>
      <c r="J251" s="28"/>
    </row>
    <row r="252" spans="1:10" ht="16.5" x14ac:dyDescent="0.3">
      <c r="A252" s="28"/>
      <c r="B252" s="28"/>
      <c r="C252" s="28"/>
      <c r="D252" s="28"/>
      <c r="E252" s="28"/>
      <c r="F252" s="28"/>
      <c r="G252" s="28"/>
      <c r="H252" s="28"/>
      <c r="I252" s="28"/>
      <c r="J252" s="28"/>
    </row>
    <row r="253" spans="1:10" ht="16.5" x14ac:dyDescent="0.3">
      <c r="A253" s="28"/>
      <c r="B253" s="28"/>
      <c r="C253" s="28"/>
      <c r="D253" s="28"/>
      <c r="E253" s="28"/>
      <c r="F253" s="28"/>
      <c r="G253" s="28"/>
      <c r="H253" s="28"/>
      <c r="I253" s="28"/>
      <c r="J253" s="28"/>
    </row>
    <row r="254" spans="1:10" ht="16.5" x14ac:dyDescent="0.3">
      <c r="A254" s="28"/>
      <c r="B254" s="28"/>
      <c r="C254" s="28"/>
      <c r="D254" s="28"/>
      <c r="E254" s="28"/>
      <c r="F254" s="28"/>
      <c r="G254" s="28"/>
      <c r="H254" s="28"/>
      <c r="I254" s="28"/>
      <c r="J254" s="28"/>
    </row>
    <row r="255" spans="1:10" ht="16.5" x14ac:dyDescent="0.3">
      <c r="A255" s="28"/>
      <c r="B255" s="28"/>
      <c r="C255" s="28"/>
      <c r="D255" s="28"/>
      <c r="E255" s="28"/>
      <c r="F255" s="28"/>
      <c r="G255" s="28"/>
      <c r="H255" s="28"/>
      <c r="I255" s="28"/>
      <c r="J255" s="28"/>
    </row>
    <row r="256" spans="1:10" ht="16.5" x14ac:dyDescent="0.3">
      <c r="A256" s="28"/>
      <c r="B256" s="28"/>
      <c r="C256" s="28"/>
      <c r="D256" s="28"/>
      <c r="E256" s="28"/>
      <c r="F256" s="28"/>
      <c r="G256" s="28"/>
      <c r="H256" s="28"/>
      <c r="I256" s="28"/>
      <c r="J256" s="28"/>
    </row>
    <row r="257" spans="1:10" ht="16.5" x14ac:dyDescent="0.3">
      <c r="A257" s="28"/>
      <c r="B257" s="28"/>
      <c r="C257" s="28"/>
      <c r="D257" s="28"/>
      <c r="E257" s="28"/>
      <c r="F257" s="28"/>
      <c r="G257" s="28"/>
      <c r="H257" s="28"/>
      <c r="I257" s="28"/>
      <c r="J257" s="28"/>
    </row>
    <row r="258" spans="1:10" ht="16.5" x14ac:dyDescent="0.3">
      <c r="A258" s="28"/>
      <c r="B258" s="28"/>
      <c r="C258" s="28"/>
      <c r="D258" s="28"/>
      <c r="E258" s="28"/>
      <c r="F258" s="28"/>
      <c r="G258" s="28"/>
      <c r="H258" s="28"/>
      <c r="I258" s="28"/>
      <c r="J258" s="28"/>
    </row>
    <row r="259" spans="1:10" ht="16.5" x14ac:dyDescent="0.3">
      <c r="A259" s="28"/>
      <c r="B259" s="28"/>
      <c r="C259" s="28"/>
      <c r="D259" s="28"/>
      <c r="E259" s="28"/>
      <c r="F259" s="28"/>
      <c r="G259" s="28"/>
      <c r="H259" s="28"/>
      <c r="I259" s="28"/>
      <c r="J259" s="28"/>
    </row>
    <row r="260" spans="1:10" ht="16.5" x14ac:dyDescent="0.3">
      <c r="A260" s="28"/>
      <c r="B260" s="28"/>
      <c r="C260" s="28"/>
      <c r="D260" s="28"/>
      <c r="E260" s="28"/>
      <c r="F260" s="28"/>
      <c r="G260" s="28"/>
      <c r="H260" s="28"/>
      <c r="I260" s="28"/>
      <c r="J260" s="28"/>
    </row>
    <row r="261" spans="1:10" ht="16.5" x14ac:dyDescent="0.3">
      <c r="A261" s="28"/>
      <c r="B261" s="28"/>
      <c r="C261" s="28"/>
      <c r="D261" s="28"/>
      <c r="E261" s="28"/>
      <c r="F261" s="28"/>
      <c r="G261" s="28"/>
      <c r="H261" s="28"/>
      <c r="I261" s="28"/>
      <c r="J261" s="28"/>
    </row>
    <row r="262" spans="1:10" ht="16.5" x14ac:dyDescent="0.3">
      <c r="A262" s="28"/>
      <c r="B262" s="28"/>
      <c r="C262" s="28"/>
      <c r="D262" s="28"/>
      <c r="E262" s="28"/>
      <c r="F262" s="28"/>
      <c r="G262" s="28"/>
      <c r="H262" s="28"/>
      <c r="I262" s="28"/>
      <c r="J262" s="28"/>
    </row>
    <row r="263" spans="1:10" ht="16.5" x14ac:dyDescent="0.3">
      <c r="A263" s="28"/>
      <c r="B263" s="28"/>
      <c r="C263" s="28"/>
      <c r="D263" s="28"/>
      <c r="E263" s="28"/>
      <c r="F263" s="28"/>
      <c r="G263" s="28"/>
      <c r="H263" s="28"/>
      <c r="I263" s="28"/>
      <c r="J263" s="28"/>
    </row>
    <row r="264" spans="1:10" ht="16.5" x14ac:dyDescent="0.3">
      <c r="A264" s="28"/>
      <c r="B264" s="28"/>
      <c r="C264" s="28"/>
      <c r="D264" s="28"/>
      <c r="E264" s="28"/>
      <c r="F264" s="28"/>
      <c r="G264" s="28"/>
      <c r="H264" s="28"/>
      <c r="I264" s="28"/>
      <c r="J264" s="28"/>
    </row>
    <row r="265" spans="1:10" ht="16.5" x14ac:dyDescent="0.3">
      <c r="A265" s="28"/>
      <c r="B265" s="28"/>
      <c r="C265" s="28"/>
      <c r="D265" s="28"/>
      <c r="E265" s="28"/>
      <c r="F265" s="28"/>
      <c r="G265" s="28"/>
      <c r="H265" s="28"/>
      <c r="I265" s="28"/>
      <c r="J265" s="28"/>
    </row>
    <row r="266" spans="1:10" ht="16.5" x14ac:dyDescent="0.3">
      <c r="A266" s="28"/>
      <c r="B266" s="28"/>
      <c r="C266" s="28"/>
      <c r="D266" s="28"/>
      <c r="E266" s="28"/>
      <c r="F266" s="28"/>
      <c r="G266" s="28"/>
      <c r="H266" s="28"/>
      <c r="I266" s="28"/>
      <c r="J266" s="28"/>
    </row>
    <row r="267" spans="1:10" ht="16.5" x14ac:dyDescent="0.3">
      <c r="A267" s="28"/>
      <c r="B267" s="28"/>
      <c r="C267" s="28"/>
      <c r="D267" s="28"/>
      <c r="E267" s="28"/>
      <c r="F267" s="28"/>
      <c r="G267" s="28"/>
      <c r="H267" s="28"/>
      <c r="I267" s="28"/>
      <c r="J267" s="28"/>
    </row>
    <row r="268" spans="1:10" ht="16.5" x14ac:dyDescent="0.3">
      <c r="A268" s="28"/>
      <c r="B268" s="28"/>
      <c r="C268" s="28"/>
      <c r="D268" s="28"/>
      <c r="E268" s="28"/>
      <c r="F268" s="28"/>
      <c r="G268" s="28"/>
      <c r="H268" s="28"/>
      <c r="I268" s="28"/>
      <c r="J268" s="28"/>
    </row>
    <row r="269" spans="1:10" ht="16.5" x14ac:dyDescent="0.3">
      <c r="A269" s="28"/>
      <c r="B269" s="28"/>
      <c r="C269" s="28"/>
      <c r="D269" s="28"/>
      <c r="E269" s="28"/>
      <c r="F269" s="28"/>
      <c r="G269" s="28"/>
      <c r="H269" s="28"/>
      <c r="I269" s="28"/>
      <c r="J269" s="28"/>
    </row>
    <row r="270" spans="1:10" ht="16.5" x14ac:dyDescent="0.3">
      <c r="A270" s="28"/>
      <c r="B270" s="28"/>
      <c r="C270" s="28"/>
      <c r="D270" s="28"/>
      <c r="E270" s="28"/>
      <c r="F270" s="28"/>
      <c r="G270" s="28"/>
      <c r="H270" s="28"/>
      <c r="I270" s="28"/>
      <c r="J270" s="28"/>
    </row>
    <row r="271" spans="1:10" ht="16.5" x14ac:dyDescent="0.3">
      <c r="A271" s="28"/>
      <c r="B271" s="28"/>
      <c r="C271" s="28"/>
      <c r="D271" s="28"/>
      <c r="E271" s="28"/>
      <c r="F271" s="28"/>
      <c r="G271" s="28"/>
      <c r="H271" s="28"/>
      <c r="I271" s="28"/>
      <c r="J271" s="28"/>
    </row>
    <row r="272" spans="1:10" ht="16.5" x14ac:dyDescent="0.3">
      <c r="A272" s="28"/>
      <c r="B272" s="28"/>
      <c r="C272" s="28"/>
      <c r="D272" s="28"/>
      <c r="E272" s="28"/>
      <c r="F272" s="28"/>
      <c r="G272" s="28"/>
      <c r="H272" s="28"/>
      <c r="I272" s="28"/>
      <c r="J272" s="28"/>
    </row>
    <row r="273" spans="1:10" ht="16.5" x14ac:dyDescent="0.3">
      <c r="A273" s="28"/>
      <c r="B273" s="28"/>
      <c r="C273" s="28"/>
      <c r="D273" s="28"/>
      <c r="E273" s="28"/>
      <c r="F273" s="28"/>
      <c r="G273" s="28"/>
      <c r="H273" s="28"/>
      <c r="I273" s="28"/>
      <c r="J273" s="28"/>
    </row>
    <row r="274" spans="1:10" ht="16.5" x14ac:dyDescent="0.3">
      <c r="A274" s="28"/>
      <c r="B274" s="28"/>
      <c r="C274" s="28"/>
      <c r="D274" s="28"/>
      <c r="E274" s="28"/>
      <c r="F274" s="28"/>
      <c r="G274" s="28"/>
      <c r="H274" s="28"/>
      <c r="I274" s="28"/>
      <c r="J274" s="28"/>
    </row>
    <row r="275" spans="1:10" ht="16.5" x14ac:dyDescent="0.3">
      <c r="A275" s="28"/>
      <c r="B275" s="28"/>
      <c r="C275" s="28"/>
      <c r="D275" s="28"/>
      <c r="E275" s="28"/>
      <c r="F275" s="28"/>
      <c r="G275" s="28"/>
      <c r="H275" s="28"/>
      <c r="I275" s="28"/>
      <c r="J275" s="28"/>
    </row>
    <row r="276" spans="1:10" ht="16.5" x14ac:dyDescent="0.3">
      <c r="A276" s="28"/>
      <c r="B276" s="28"/>
      <c r="C276" s="28"/>
      <c r="D276" s="28"/>
      <c r="E276" s="28"/>
      <c r="F276" s="28"/>
      <c r="G276" s="28"/>
      <c r="H276" s="28"/>
      <c r="I276" s="28"/>
      <c r="J276" s="28"/>
    </row>
    <row r="277" spans="1:10" ht="16.5" x14ac:dyDescent="0.3">
      <c r="A277" s="28"/>
      <c r="B277" s="28"/>
      <c r="C277" s="28"/>
      <c r="D277" s="28"/>
      <c r="E277" s="28"/>
      <c r="F277" s="28"/>
      <c r="G277" s="28"/>
      <c r="H277" s="28"/>
      <c r="I277" s="28"/>
      <c r="J277" s="28"/>
    </row>
    <row r="278" spans="1:10" ht="16.5" x14ac:dyDescent="0.3">
      <c r="A278" s="28"/>
      <c r="B278" s="28"/>
      <c r="C278" s="28"/>
      <c r="D278" s="28"/>
      <c r="E278" s="28"/>
      <c r="F278" s="28"/>
      <c r="G278" s="28"/>
      <c r="H278" s="28"/>
      <c r="I278" s="28"/>
      <c r="J278" s="28"/>
    </row>
    <row r="279" spans="1:10" ht="16.5" x14ac:dyDescent="0.3">
      <c r="A279" s="28"/>
      <c r="B279" s="28"/>
      <c r="C279" s="28"/>
      <c r="D279" s="28"/>
      <c r="E279" s="28"/>
      <c r="F279" s="28"/>
      <c r="G279" s="28"/>
      <c r="H279" s="28"/>
      <c r="I279" s="28"/>
      <c r="J279" s="28"/>
    </row>
    <row r="280" spans="1:10" ht="16.5" x14ac:dyDescent="0.3">
      <c r="A280" s="28"/>
      <c r="B280" s="28"/>
      <c r="C280" s="28"/>
      <c r="D280" s="28"/>
      <c r="E280" s="28"/>
      <c r="F280" s="28"/>
      <c r="G280" s="28"/>
      <c r="H280" s="28"/>
      <c r="I280" s="28"/>
      <c r="J280" s="28"/>
    </row>
    <row r="281" spans="1:10" ht="16.5" x14ac:dyDescent="0.3">
      <c r="A281" s="28"/>
      <c r="B281" s="28"/>
      <c r="C281" s="28"/>
      <c r="D281" s="28"/>
      <c r="E281" s="28"/>
      <c r="F281" s="28"/>
      <c r="G281" s="28"/>
      <c r="H281" s="28"/>
      <c r="I281" s="28"/>
      <c r="J281" s="28"/>
    </row>
    <row r="282" spans="1:10" ht="16.5" x14ac:dyDescent="0.3">
      <c r="A282" s="28"/>
      <c r="B282" s="28"/>
      <c r="C282" s="28"/>
      <c r="D282" s="28"/>
      <c r="E282" s="28"/>
      <c r="F282" s="28"/>
      <c r="G282" s="28"/>
      <c r="H282" s="28"/>
      <c r="I282" s="28"/>
      <c r="J282" s="28"/>
    </row>
    <row r="283" spans="1:10" ht="16.5" x14ac:dyDescent="0.3">
      <c r="A283" s="28"/>
      <c r="B283" s="28"/>
      <c r="C283" s="28"/>
      <c r="D283" s="28"/>
      <c r="E283" s="28"/>
      <c r="F283" s="28"/>
      <c r="G283" s="28"/>
      <c r="H283" s="28"/>
      <c r="I283" s="28"/>
      <c r="J283" s="28"/>
    </row>
    <row r="284" spans="1:10" ht="16.5" x14ac:dyDescent="0.3">
      <c r="A284" s="28"/>
      <c r="B284" s="28"/>
      <c r="C284" s="28"/>
      <c r="D284" s="28"/>
      <c r="E284" s="28"/>
      <c r="F284" s="28"/>
      <c r="G284" s="28"/>
      <c r="H284" s="28"/>
      <c r="I284" s="28"/>
      <c r="J284" s="28"/>
    </row>
    <row r="285" spans="1:10" ht="16.5" x14ac:dyDescent="0.3">
      <c r="A285" s="28"/>
      <c r="B285" s="28"/>
      <c r="C285" s="28"/>
      <c r="D285" s="28"/>
      <c r="E285" s="28"/>
      <c r="F285" s="28"/>
      <c r="G285" s="28"/>
      <c r="H285" s="28"/>
      <c r="I285" s="28"/>
      <c r="J285" s="28"/>
    </row>
    <row r="286" spans="1:10" ht="16.5" x14ac:dyDescent="0.3">
      <c r="A286" s="28"/>
      <c r="B286" s="28"/>
      <c r="C286" s="28"/>
      <c r="D286" s="28"/>
      <c r="E286" s="28"/>
      <c r="F286" s="28"/>
      <c r="G286" s="28"/>
      <c r="H286" s="28"/>
      <c r="I286" s="28"/>
      <c r="J286" s="28"/>
    </row>
    <row r="287" spans="1:10" ht="16.5" x14ac:dyDescent="0.3">
      <c r="A287" s="28"/>
      <c r="B287" s="28"/>
      <c r="C287" s="28"/>
      <c r="D287" s="28"/>
      <c r="E287" s="28"/>
      <c r="F287" s="28"/>
      <c r="G287" s="28"/>
      <c r="H287" s="28"/>
      <c r="I287" s="28"/>
      <c r="J287" s="28"/>
    </row>
    <row r="288" spans="1:10" ht="16.5" x14ac:dyDescent="0.3">
      <c r="A288" s="28"/>
      <c r="B288" s="28"/>
      <c r="C288" s="28"/>
      <c r="D288" s="28"/>
      <c r="E288" s="28"/>
      <c r="F288" s="28"/>
      <c r="G288" s="28"/>
      <c r="H288" s="28"/>
      <c r="I288" s="28"/>
      <c r="J288" s="28"/>
    </row>
    <row r="289" spans="1:10" ht="16.5" x14ac:dyDescent="0.3">
      <c r="A289" s="28"/>
      <c r="B289" s="28"/>
      <c r="C289" s="28"/>
      <c r="D289" s="28"/>
      <c r="E289" s="28"/>
      <c r="F289" s="28"/>
      <c r="G289" s="28"/>
      <c r="H289" s="28"/>
      <c r="I289" s="28"/>
      <c r="J289" s="28"/>
    </row>
    <row r="290" spans="1:10" ht="16.5" x14ac:dyDescent="0.3">
      <c r="A290" s="28"/>
      <c r="B290" s="28"/>
      <c r="C290" s="28"/>
      <c r="D290" s="28"/>
      <c r="E290" s="28"/>
      <c r="F290" s="28"/>
      <c r="G290" s="28"/>
      <c r="H290" s="28"/>
      <c r="I290" s="28"/>
      <c r="J290" s="28"/>
    </row>
    <row r="291" spans="1:10" ht="16.5" x14ac:dyDescent="0.3">
      <c r="A291" s="28"/>
      <c r="B291" s="28"/>
      <c r="C291" s="28"/>
      <c r="D291" s="28"/>
      <c r="E291" s="28"/>
      <c r="F291" s="28"/>
      <c r="G291" s="28"/>
      <c r="H291" s="28"/>
      <c r="I291" s="28"/>
      <c r="J291" s="28"/>
    </row>
    <row r="292" spans="1:10" ht="16.5" x14ac:dyDescent="0.3">
      <c r="A292" s="28"/>
      <c r="B292" s="28"/>
      <c r="C292" s="28"/>
      <c r="D292" s="28"/>
      <c r="E292" s="28"/>
      <c r="F292" s="28"/>
      <c r="G292" s="28"/>
      <c r="H292" s="28"/>
      <c r="I292" s="28"/>
      <c r="J292" s="28"/>
    </row>
    <row r="293" spans="1:10" ht="16.5" x14ac:dyDescent="0.3">
      <c r="A293" s="28"/>
      <c r="B293" s="28"/>
      <c r="C293" s="28"/>
      <c r="D293" s="28"/>
      <c r="E293" s="28"/>
      <c r="F293" s="28"/>
      <c r="G293" s="28"/>
      <c r="H293" s="28"/>
      <c r="I293" s="28"/>
      <c r="J293" s="28"/>
    </row>
    <row r="294" spans="1:10" ht="16.5" x14ac:dyDescent="0.3">
      <c r="A294" s="28"/>
      <c r="B294" s="28"/>
      <c r="C294" s="28"/>
      <c r="D294" s="28"/>
      <c r="E294" s="28"/>
      <c r="F294" s="28"/>
      <c r="G294" s="28"/>
      <c r="H294" s="28"/>
      <c r="I294" s="28"/>
      <c r="J294" s="28"/>
    </row>
    <row r="295" spans="1:10" ht="16.5" x14ac:dyDescent="0.3">
      <c r="A295" s="28"/>
      <c r="B295" s="28"/>
      <c r="C295" s="28"/>
      <c r="D295" s="28"/>
      <c r="E295" s="28"/>
      <c r="F295" s="28"/>
      <c r="G295" s="28"/>
      <c r="H295" s="28"/>
      <c r="I295" s="28"/>
      <c r="J295" s="28"/>
    </row>
    <row r="296" spans="1:10" ht="16.5" x14ac:dyDescent="0.3">
      <c r="A296" s="28"/>
      <c r="B296" s="28"/>
      <c r="C296" s="28"/>
      <c r="D296" s="28"/>
      <c r="E296" s="28"/>
      <c r="F296" s="28"/>
      <c r="G296" s="28"/>
      <c r="H296" s="28"/>
      <c r="I296" s="28"/>
      <c r="J296" s="28"/>
    </row>
    <row r="297" spans="1:10" ht="16.5" x14ac:dyDescent="0.3">
      <c r="A297" s="28"/>
      <c r="B297" s="28"/>
      <c r="C297" s="28"/>
      <c r="D297" s="28"/>
      <c r="E297" s="28"/>
      <c r="F297" s="28"/>
      <c r="G297" s="28"/>
      <c r="H297" s="28"/>
      <c r="I297" s="28"/>
      <c r="J297" s="28"/>
    </row>
    <row r="298" spans="1:10" ht="16.5" x14ac:dyDescent="0.3">
      <c r="A298" s="28"/>
      <c r="B298" s="28"/>
      <c r="C298" s="28"/>
      <c r="D298" s="28"/>
      <c r="E298" s="28"/>
      <c r="F298" s="28"/>
      <c r="G298" s="28"/>
      <c r="H298" s="28"/>
      <c r="I298" s="28"/>
      <c r="J298" s="28"/>
    </row>
    <row r="299" spans="1:10" ht="16.5" x14ac:dyDescent="0.3">
      <c r="A299" s="28"/>
      <c r="B299" s="28"/>
      <c r="C299" s="28"/>
      <c r="D299" s="28"/>
      <c r="E299" s="28"/>
      <c r="F299" s="28"/>
      <c r="G299" s="28"/>
      <c r="H299" s="28"/>
      <c r="I299" s="28"/>
      <c r="J299" s="28"/>
    </row>
    <row r="300" spans="1:10" ht="16.5" x14ac:dyDescent="0.3">
      <c r="A300" s="28"/>
      <c r="B300" s="28"/>
      <c r="C300" s="28"/>
      <c r="D300" s="28"/>
      <c r="E300" s="28"/>
      <c r="F300" s="28"/>
      <c r="G300" s="28"/>
      <c r="H300" s="28"/>
      <c r="I300" s="28"/>
      <c r="J300" s="28"/>
    </row>
    <row r="301" spans="1:10" ht="16.5" x14ac:dyDescent="0.3">
      <c r="A301" s="28"/>
      <c r="B301" s="28"/>
      <c r="C301" s="28"/>
      <c r="D301" s="28"/>
      <c r="E301" s="28"/>
      <c r="F301" s="28"/>
      <c r="G301" s="28"/>
      <c r="H301" s="28"/>
      <c r="I301" s="28"/>
      <c r="J301" s="28"/>
    </row>
    <row r="302" spans="1:10" ht="16.5" x14ac:dyDescent="0.3">
      <c r="A302" s="28"/>
      <c r="B302" s="28"/>
      <c r="C302" s="28"/>
      <c r="D302" s="28"/>
      <c r="E302" s="28"/>
      <c r="F302" s="28"/>
      <c r="G302" s="28"/>
      <c r="H302" s="28"/>
      <c r="I302" s="28"/>
      <c r="J302" s="28"/>
    </row>
    <row r="303" spans="1:10" ht="16.5" x14ac:dyDescent="0.3">
      <c r="A303" s="28"/>
      <c r="B303" s="28"/>
      <c r="C303" s="28"/>
      <c r="D303" s="28"/>
      <c r="E303" s="28"/>
      <c r="F303" s="28"/>
      <c r="G303" s="28"/>
      <c r="H303" s="28"/>
      <c r="I303" s="28"/>
      <c r="J303" s="28"/>
    </row>
    <row r="304" spans="1:10" ht="16.5" x14ac:dyDescent="0.3">
      <c r="A304" s="28"/>
      <c r="B304" s="28"/>
      <c r="C304" s="28"/>
      <c r="D304" s="28"/>
      <c r="E304" s="28"/>
      <c r="F304" s="28"/>
      <c r="G304" s="28"/>
      <c r="H304" s="28"/>
      <c r="I304" s="28"/>
      <c r="J304" s="28"/>
    </row>
    <row r="305" spans="1:10" ht="16.5" x14ac:dyDescent="0.3">
      <c r="A305" s="28"/>
      <c r="B305" s="28"/>
      <c r="C305" s="28"/>
      <c r="D305" s="28"/>
      <c r="E305" s="28"/>
      <c r="F305" s="28"/>
      <c r="G305" s="28"/>
      <c r="H305" s="28"/>
      <c r="I305" s="28"/>
      <c r="J305" s="28"/>
    </row>
    <row r="306" spans="1:10" ht="16.5" x14ac:dyDescent="0.3">
      <c r="A306" s="28"/>
      <c r="B306" s="28"/>
      <c r="C306" s="28"/>
      <c r="D306" s="28"/>
      <c r="E306" s="28"/>
      <c r="F306" s="28"/>
      <c r="G306" s="28"/>
      <c r="H306" s="28"/>
      <c r="I306" s="28"/>
      <c r="J306" s="28"/>
    </row>
    <row r="307" spans="1:10" ht="16.5" x14ac:dyDescent="0.3">
      <c r="A307" s="28"/>
      <c r="B307" s="28"/>
      <c r="C307" s="28"/>
      <c r="D307" s="28"/>
      <c r="E307" s="28"/>
      <c r="F307" s="28"/>
      <c r="G307" s="28"/>
      <c r="H307" s="28"/>
      <c r="I307" s="28"/>
      <c r="J307" s="28"/>
    </row>
    <row r="308" spans="1:10" ht="16.5" x14ac:dyDescent="0.3">
      <c r="A308" s="28"/>
      <c r="B308" s="28"/>
      <c r="C308" s="28"/>
      <c r="D308" s="28"/>
      <c r="E308" s="28"/>
      <c r="F308" s="28"/>
      <c r="G308" s="28"/>
      <c r="H308" s="28"/>
      <c r="I308" s="28"/>
      <c r="J308" s="28"/>
    </row>
    <row r="309" spans="1:10" ht="16.5" x14ac:dyDescent="0.3">
      <c r="A309" s="28"/>
      <c r="B309" s="28"/>
      <c r="C309" s="28"/>
      <c r="D309" s="28"/>
      <c r="E309" s="28"/>
      <c r="F309" s="28"/>
      <c r="G309" s="28"/>
      <c r="H309" s="28"/>
      <c r="I309" s="28"/>
      <c r="J309" s="28"/>
    </row>
    <row r="310" spans="1:10" ht="16.5" x14ac:dyDescent="0.3">
      <c r="A310" s="28"/>
      <c r="B310" s="28"/>
      <c r="C310" s="28"/>
      <c r="D310" s="28"/>
      <c r="E310" s="28"/>
      <c r="F310" s="28"/>
      <c r="G310" s="28"/>
      <c r="H310" s="28"/>
      <c r="I310" s="28"/>
      <c r="J310" s="28"/>
    </row>
    <row r="311" spans="1:10" ht="16.5" x14ac:dyDescent="0.3">
      <c r="A311" s="28"/>
      <c r="B311" s="28"/>
      <c r="C311" s="28"/>
      <c r="D311" s="28"/>
      <c r="E311" s="28"/>
      <c r="F311" s="28"/>
      <c r="G311" s="28"/>
      <c r="H311" s="28"/>
      <c r="I311" s="28"/>
      <c r="J311" s="28"/>
    </row>
    <row r="312" spans="1:10" ht="16.5" x14ac:dyDescent="0.3">
      <c r="A312" s="28"/>
      <c r="B312" s="28"/>
      <c r="C312" s="28"/>
      <c r="D312" s="28"/>
      <c r="E312" s="28"/>
      <c r="F312" s="28"/>
      <c r="G312" s="28"/>
      <c r="H312" s="28"/>
      <c r="I312" s="28"/>
      <c r="J312" s="28"/>
    </row>
    <row r="313" spans="1:10" ht="16.5" x14ac:dyDescent="0.3">
      <c r="A313" s="28"/>
      <c r="B313" s="28"/>
      <c r="C313" s="28"/>
      <c r="D313" s="28"/>
      <c r="E313" s="28"/>
      <c r="F313" s="28"/>
      <c r="G313" s="28"/>
      <c r="H313" s="28"/>
      <c r="I313" s="28"/>
      <c r="J313" s="28"/>
    </row>
    <row r="314" spans="1:10" ht="16.5" x14ac:dyDescent="0.3">
      <c r="A314" s="28"/>
      <c r="B314" s="28"/>
      <c r="C314" s="28"/>
      <c r="D314" s="28"/>
      <c r="E314" s="28"/>
      <c r="F314" s="28"/>
      <c r="G314" s="28"/>
      <c r="H314" s="28"/>
      <c r="I314" s="28"/>
      <c r="J314" s="28"/>
    </row>
    <row r="315" spans="1:10" ht="16.5" x14ac:dyDescent="0.3">
      <c r="A315" s="28"/>
      <c r="B315" s="28"/>
      <c r="C315" s="28"/>
      <c r="D315" s="28"/>
      <c r="E315" s="28"/>
      <c r="F315" s="28"/>
      <c r="G315" s="28"/>
      <c r="H315" s="28"/>
      <c r="I315" s="28"/>
      <c r="J315" s="28"/>
    </row>
    <row r="316" spans="1:10" ht="16.5" x14ac:dyDescent="0.3">
      <c r="A316" s="28"/>
      <c r="B316" s="28"/>
      <c r="C316" s="28"/>
      <c r="D316" s="28"/>
      <c r="E316" s="28"/>
      <c r="F316" s="28"/>
      <c r="G316" s="28"/>
      <c r="H316" s="28"/>
      <c r="I316" s="28"/>
      <c r="J316" s="28"/>
    </row>
    <row r="317" spans="1:10" ht="16.5" x14ac:dyDescent="0.3">
      <c r="A317" s="28"/>
      <c r="B317" s="28"/>
      <c r="C317" s="28"/>
      <c r="D317" s="28"/>
      <c r="E317" s="28"/>
      <c r="F317" s="28"/>
      <c r="G317" s="28"/>
      <c r="H317" s="28"/>
      <c r="I317" s="28"/>
      <c r="J317" s="28"/>
    </row>
    <row r="318" spans="1:10" ht="16.5" x14ac:dyDescent="0.3">
      <c r="A318" s="28"/>
      <c r="B318" s="28"/>
      <c r="C318" s="28"/>
      <c r="D318" s="28"/>
      <c r="E318" s="28"/>
      <c r="F318" s="28"/>
      <c r="G318" s="28"/>
      <c r="H318" s="28"/>
      <c r="I318" s="28"/>
      <c r="J318" s="28"/>
    </row>
    <row r="319" spans="1:10" ht="16.5" x14ac:dyDescent="0.3">
      <c r="A319" s="28"/>
      <c r="B319" s="28"/>
      <c r="C319" s="28"/>
      <c r="D319" s="28"/>
      <c r="E319" s="28"/>
      <c r="F319" s="28"/>
      <c r="G319" s="28"/>
      <c r="H319" s="28"/>
      <c r="I319" s="28"/>
      <c r="J319" s="28"/>
    </row>
    <row r="320" spans="1:10" ht="16.5" x14ac:dyDescent="0.3">
      <c r="A320" s="28"/>
      <c r="B320" s="28"/>
      <c r="C320" s="28"/>
      <c r="D320" s="28"/>
      <c r="E320" s="28"/>
      <c r="F320" s="28"/>
      <c r="G320" s="28"/>
      <c r="H320" s="28"/>
      <c r="I320" s="28"/>
      <c r="J320" s="28"/>
    </row>
    <row r="321" spans="1:10" ht="16.5" x14ac:dyDescent="0.3">
      <c r="A321" s="28"/>
      <c r="B321" s="28"/>
      <c r="C321" s="28"/>
      <c r="D321" s="28"/>
      <c r="E321" s="28"/>
      <c r="F321" s="28"/>
      <c r="G321" s="28"/>
      <c r="H321" s="28"/>
      <c r="I321" s="28"/>
      <c r="J321" s="28"/>
    </row>
    <row r="322" spans="1:10" ht="16.5" x14ac:dyDescent="0.3">
      <c r="A322" s="28"/>
      <c r="B322" s="28"/>
      <c r="C322" s="28"/>
      <c r="D322" s="28"/>
      <c r="E322" s="28"/>
      <c r="F322" s="28"/>
      <c r="G322" s="28"/>
      <c r="H322" s="28"/>
      <c r="I322" s="28"/>
      <c r="J322" s="28"/>
    </row>
    <row r="323" spans="1:10" ht="16.5" x14ac:dyDescent="0.3">
      <c r="A323" s="28"/>
      <c r="B323" s="28"/>
      <c r="C323" s="28"/>
      <c r="D323" s="28"/>
      <c r="E323" s="28"/>
      <c r="F323" s="28"/>
      <c r="G323" s="28"/>
      <c r="H323" s="28"/>
      <c r="I323" s="28"/>
      <c r="J323" s="28"/>
    </row>
    <row r="324" spans="1:10" ht="16.5" x14ac:dyDescent="0.3">
      <c r="A324" s="28"/>
      <c r="B324" s="28"/>
      <c r="C324" s="28"/>
      <c r="D324" s="28"/>
      <c r="E324" s="28"/>
      <c r="F324" s="28"/>
      <c r="G324" s="28"/>
      <c r="H324" s="28"/>
      <c r="I324" s="28"/>
      <c r="J324" s="28"/>
    </row>
    <row r="325" spans="1:10" ht="16.5" x14ac:dyDescent="0.3">
      <c r="A325" s="28"/>
      <c r="B325" s="28"/>
      <c r="C325" s="28"/>
      <c r="D325" s="28"/>
      <c r="E325" s="28"/>
      <c r="F325" s="28"/>
      <c r="G325" s="28"/>
      <c r="H325" s="28"/>
      <c r="I325" s="28"/>
      <c r="J325" s="28"/>
    </row>
    <row r="326" spans="1:10" ht="16.5" x14ac:dyDescent="0.3">
      <c r="A326" s="28"/>
      <c r="B326" s="28"/>
      <c r="C326" s="28"/>
      <c r="D326" s="28"/>
      <c r="E326" s="28"/>
      <c r="F326" s="28"/>
      <c r="G326" s="28"/>
      <c r="H326" s="28"/>
      <c r="I326" s="28"/>
      <c r="J326" s="28"/>
    </row>
    <row r="327" spans="1:10" ht="16.5" x14ac:dyDescent="0.3">
      <c r="A327" s="28"/>
      <c r="B327" s="28"/>
      <c r="C327" s="28"/>
      <c r="D327" s="28"/>
      <c r="E327" s="28"/>
      <c r="F327" s="28"/>
      <c r="G327" s="28"/>
      <c r="H327" s="28"/>
      <c r="I327" s="28"/>
      <c r="J327" s="28"/>
    </row>
    <row r="328" spans="1:10" ht="16.5" x14ac:dyDescent="0.3">
      <c r="A328" s="28"/>
      <c r="B328" s="28"/>
      <c r="C328" s="28"/>
      <c r="D328" s="28"/>
      <c r="E328" s="28"/>
      <c r="F328" s="28"/>
      <c r="G328" s="28"/>
      <c r="H328" s="28"/>
      <c r="I328" s="28"/>
      <c r="J328" s="28"/>
    </row>
    <row r="329" spans="1:10" ht="16.5" x14ac:dyDescent="0.3">
      <c r="A329" s="28"/>
      <c r="B329" s="28"/>
      <c r="C329" s="28"/>
      <c r="D329" s="28"/>
      <c r="E329" s="28"/>
      <c r="F329" s="28"/>
      <c r="G329" s="28"/>
      <c r="H329" s="28"/>
      <c r="I329" s="28"/>
      <c r="J329" s="28"/>
    </row>
    <row r="330" spans="1:10" ht="16.5" x14ac:dyDescent="0.3">
      <c r="A330" s="28"/>
      <c r="B330" s="28"/>
      <c r="C330" s="28"/>
      <c r="D330" s="28"/>
      <c r="E330" s="28"/>
      <c r="F330" s="28"/>
      <c r="G330" s="28"/>
      <c r="H330" s="28"/>
      <c r="I330" s="28"/>
      <c r="J330" s="28"/>
    </row>
    <row r="331" spans="1:10" ht="16.5" x14ac:dyDescent="0.3">
      <c r="A331" s="28"/>
      <c r="B331" s="28"/>
      <c r="C331" s="28"/>
      <c r="D331" s="28"/>
      <c r="E331" s="28"/>
      <c r="F331" s="28"/>
      <c r="G331" s="28"/>
      <c r="H331" s="28"/>
      <c r="I331" s="28"/>
      <c r="J331" s="28"/>
    </row>
    <row r="332" spans="1:10" ht="16.5" x14ac:dyDescent="0.3">
      <c r="A332" s="28"/>
      <c r="B332" s="28"/>
      <c r="C332" s="28"/>
      <c r="D332" s="28"/>
      <c r="E332" s="28"/>
      <c r="F332" s="28"/>
      <c r="G332" s="28"/>
      <c r="H332" s="28"/>
      <c r="I332" s="28"/>
      <c r="J332" s="28"/>
    </row>
    <row r="333" spans="1:10" ht="16.5" x14ac:dyDescent="0.3">
      <c r="A333" s="28"/>
      <c r="B333" s="28"/>
      <c r="C333" s="28"/>
      <c r="D333" s="28"/>
      <c r="E333" s="28"/>
      <c r="F333" s="28"/>
      <c r="G333" s="28"/>
      <c r="H333" s="28"/>
      <c r="I333" s="28"/>
      <c r="J333" s="28"/>
    </row>
    <row r="334" spans="1:10" ht="16.5" x14ac:dyDescent="0.3">
      <c r="A334" s="28"/>
      <c r="B334" s="28"/>
      <c r="C334" s="28"/>
      <c r="D334" s="28"/>
      <c r="E334" s="28"/>
      <c r="F334" s="28"/>
      <c r="G334" s="28"/>
      <c r="H334" s="28"/>
      <c r="I334" s="28"/>
      <c r="J334" s="28"/>
    </row>
    <row r="335" spans="1:10" ht="16.5" x14ac:dyDescent="0.3">
      <c r="A335" s="28"/>
      <c r="B335" s="28"/>
      <c r="C335" s="28"/>
      <c r="D335" s="28"/>
      <c r="E335" s="28"/>
      <c r="F335" s="28"/>
      <c r="G335" s="28"/>
      <c r="H335" s="28"/>
      <c r="I335" s="28"/>
      <c r="J335" s="28"/>
    </row>
    <row r="336" spans="1:10" ht="16.5" x14ac:dyDescent="0.3">
      <c r="A336" s="28"/>
      <c r="B336" s="28"/>
      <c r="C336" s="28"/>
      <c r="D336" s="28"/>
      <c r="E336" s="28"/>
      <c r="F336" s="28"/>
      <c r="G336" s="28"/>
      <c r="H336" s="28"/>
      <c r="I336" s="28"/>
      <c r="J336" s="28"/>
    </row>
    <row r="337" spans="1:10" ht="16.5" x14ac:dyDescent="0.3">
      <c r="A337" s="28"/>
      <c r="B337" s="28"/>
      <c r="C337" s="28"/>
      <c r="D337" s="28"/>
      <c r="E337" s="28"/>
      <c r="F337" s="28"/>
      <c r="G337" s="28"/>
      <c r="H337" s="28"/>
      <c r="I337" s="28"/>
      <c r="J337" s="28"/>
    </row>
    <row r="338" spans="1:10" ht="16.5" x14ac:dyDescent="0.3">
      <c r="A338" s="28"/>
      <c r="B338" s="28"/>
      <c r="C338" s="28"/>
      <c r="D338" s="28"/>
      <c r="E338" s="28"/>
      <c r="F338" s="28"/>
      <c r="G338" s="28"/>
      <c r="H338" s="28"/>
      <c r="I338" s="28"/>
      <c r="J338" s="28"/>
    </row>
    <row r="339" spans="1:10" ht="16.5" x14ac:dyDescent="0.3">
      <c r="A339" s="28"/>
      <c r="B339" s="28"/>
      <c r="C339" s="28"/>
      <c r="D339" s="28"/>
      <c r="E339" s="28"/>
      <c r="F339" s="28"/>
      <c r="G339" s="28"/>
      <c r="H339" s="28"/>
      <c r="I339" s="28"/>
      <c r="J339" s="28"/>
    </row>
    <row r="340" spans="1:10" ht="16.5" x14ac:dyDescent="0.3">
      <c r="A340" s="28"/>
      <c r="B340" s="28"/>
      <c r="C340" s="28"/>
      <c r="D340" s="28"/>
      <c r="E340" s="28"/>
      <c r="F340" s="28"/>
      <c r="G340" s="28"/>
      <c r="H340" s="28"/>
      <c r="I340" s="28"/>
      <c r="J340" s="28"/>
    </row>
    <row r="341" spans="1:10" ht="16.5" x14ac:dyDescent="0.3">
      <c r="A341" s="28"/>
      <c r="B341" s="28"/>
      <c r="C341" s="28"/>
      <c r="D341" s="28"/>
      <c r="E341" s="28"/>
      <c r="F341" s="28"/>
      <c r="G341" s="28"/>
      <c r="H341" s="28"/>
      <c r="I341" s="28"/>
      <c r="J341" s="28"/>
    </row>
    <row r="342" spans="1:10" ht="16.5" x14ac:dyDescent="0.3">
      <c r="A342" s="28"/>
      <c r="B342" s="28"/>
      <c r="C342" s="28"/>
      <c r="D342" s="28"/>
      <c r="E342" s="28"/>
      <c r="F342" s="28"/>
      <c r="G342" s="28"/>
      <c r="H342" s="28"/>
      <c r="I342" s="28"/>
      <c r="J342" s="28"/>
    </row>
    <row r="343" spans="1:10" ht="16.5" x14ac:dyDescent="0.3">
      <c r="A343" s="28"/>
      <c r="B343" s="28"/>
      <c r="C343" s="28"/>
      <c r="D343" s="28"/>
      <c r="E343" s="28"/>
      <c r="F343" s="28"/>
      <c r="G343" s="28"/>
      <c r="H343" s="28"/>
      <c r="I343" s="28"/>
      <c r="J343" s="28"/>
    </row>
    <row r="344" spans="1:10" ht="16.5" x14ac:dyDescent="0.3">
      <c r="A344" s="28"/>
      <c r="B344" s="28"/>
      <c r="C344" s="28"/>
      <c r="D344" s="28"/>
      <c r="E344" s="28"/>
      <c r="F344" s="28"/>
      <c r="G344" s="28"/>
      <c r="H344" s="28"/>
      <c r="I344" s="28"/>
      <c r="J344" s="28"/>
    </row>
    <row r="345" spans="1:10" ht="16.5" x14ac:dyDescent="0.3">
      <c r="A345" s="28"/>
      <c r="B345" s="28"/>
      <c r="C345" s="28"/>
      <c r="D345" s="28"/>
      <c r="E345" s="28"/>
      <c r="F345" s="28"/>
      <c r="G345" s="28"/>
      <c r="H345" s="28"/>
      <c r="I345" s="28"/>
      <c r="J345" s="28"/>
    </row>
    <row r="346" spans="1:10" ht="16.5" x14ac:dyDescent="0.3">
      <c r="A346" s="28"/>
      <c r="B346" s="28"/>
      <c r="C346" s="28"/>
      <c r="D346" s="28"/>
      <c r="E346" s="28"/>
      <c r="F346" s="28"/>
      <c r="G346" s="28"/>
      <c r="H346" s="28"/>
      <c r="I346" s="28"/>
      <c r="J346" s="28"/>
    </row>
    <row r="347" spans="1:10" ht="16.5" x14ac:dyDescent="0.3">
      <c r="A347" s="28"/>
      <c r="B347" s="28"/>
      <c r="C347" s="28"/>
      <c r="D347" s="28"/>
      <c r="E347" s="28"/>
      <c r="F347" s="28"/>
      <c r="G347" s="28"/>
      <c r="H347" s="28"/>
      <c r="I347" s="28"/>
      <c r="J347" s="28"/>
    </row>
    <row r="348" spans="1:10" ht="16.5" x14ac:dyDescent="0.3">
      <c r="A348" s="28"/>
      <c r="B348" s="28"/>
      <c r="C348" s="28"/>
      <c r="D348" s="28"/>
      <c r="E348" s="28"/>
      <c r="F348" s="28"/>
      <c r="G348" s="28"/>
      <c r="H348" s="28"/>
      <c r="I348" s="28"/>
      <c r="J348" s="28"/>
    </row>
    <row r="349" spans="1:10" ht="16.5" x14ac:dyDescent="0.3">
      <c r="A349" s="28"/>
      <c r="B349" s="28"/>
      <c r="C349" s="28"/>
      <c r="D349" s="28"/>
      <c r="E349" s="28"/>
      <c r="F349" s="28"/>
      <c r="G349" s="28"/>
      <c r="H349" s="28"/>
      <c r="I349" s="28"/>
      <c r="J349" s="28"/>
    </row>
    <row r="350" spans="1:10" ht="16.5" x14ac:dyDescent="0.3">
      <c r="A350" s="28"/>
      <c r="B350" s="28"/>
      <c r="C350" s="28"/>
      <c r="D350" s="28"/>
      <c r="E350" s="28"/>
      <c r="F350" s="28"/>
      <c r="G350" s="28"/>
      <c r="H350" s="28"/>
      <c r="I350" s="28"/>
      <c r="J350" s="28"/>
    </row>
    <row r="351" spans="1:10" ht="16.5" x14ac:dyDescent="0.3">
      <c r="A351" s="28"/>
      <c r="B351" s="28"/>
      <c r="C351" s="28"/>
      <c r="D351" s="28"/>
      <c r="E351" s="28"/>
      <c r="F351" s="28"/>
      <c r="G351" s="28"/>
      <c r="H351" s="28"/>
      <c r="I351" s="28"/>
      <c r="J351" s="28"/>
    </row>
    <row r="352" spans="1:10" ht="16.5" x14ac:dyDescent="0.3">
      <c r="A352" s="28"/>
      <c r="B352" s="28"/>
      <c r="C352" s="28"/>
      <c r="D352" s="28"/>
      <c r="E352" s="28"/>
      <c r="F352" s="28"/>
      <c r="G352" s="28"/>
      <c r="H352" s="28"/>
      <c r="I352" s="28"/>
      <c r="J352" s="28"/>
    </row>
    <row r="353" spans="1:10" ht="16.5" x14ac:dyDescent="0.3">
      <c r="A353" s="28"/>
      <c r="B353" s="28"/>
      <c r="C353" s="28"/>
      <c r="D353" s="28"/>
      <c r="E353" s="28"/>
      <c r="F353" s="28"/>
      <c r="G353" s="28"/>
      <c r="H353" s="28"/>
      <c r="I353" s="28"/>
      <c r="J353" s="28"/>
    </row>
    <row r="354" spans="1:10" ht="16.5" x14ac:dyDescent="0.3">
      <c r="A354" s="28"/>
      <c r="B354" s="28"/>
      <c r="C354" s="28"/>
      <c r="D354" s="28"/>
      <c r="E354" s="28"/>
      <c r="F354" s="28"/>
      <c r="G354" s="28"/>
      <c r="H354" s="28"/>
      <c r="I354" s="28"/>
      <c r="J354" s="28"/>
    </row>
    <row r="355" spans="1:10" ht="16.5" x14ac:dyDescent="0.3">
      <c r="A355" s="28"/>
      <c r="B355" s="28"/>
      <c r="C355" s="28"/>
      <c r="D355" s="28"/>
      <c r="E355" s="28"/>
      <c r="F355" s="28"/>
      <c r="G355" s="28"/>
      <c r="H355" s="28"/>
      <c r="I355" s="28"/>
      <c r="J355" s="28"/>
    </row>
    <row r="356" spans="1:10" ht="16.5" x14ac:dyDescent="0.3">
      <c r="A356" s="28"/>
      <c r="B356" s="28"/>
      <c r="C356" s="28"/>
      <c r="D356" s="28"/>
      <c r="E356" s="28"/>
      <c r="F356" s="28"/>
      <c r="G356" s="28"/>
      <c r="H356" s="28"/>
      <c r="I356" s="28"/>
      <c r="J356" s="28"/>
    </row>
    <row r="357" spans="1:10" ht="16.5" x14ac:dyDescent="0.3">
      <c r="A357" s="28"/>
      <c r="B357" s="28"/>
      <c r="C357" s="28"/>
      <c r="D357" s="28"/>
      <c r="E357" s="28"/>
      <c r="F357" s="28"/>
      <c r="G357" s="28"/>
      <c r="H357" s="28"/>
      <c r="I357" s="28"/>
      <c r="J357" s="28"/>
    </row>
    <row r="358" spans="1:10" ht="16.5" x14ac:dyDescent="0.3">
      <c r="A358" s="28"/>
      <c r="B358" s="28"/>
      <c r="C358" s="28"/>
      <c r="D358" s="28"/>
      <c r="E358" s="28"/>
      <c r="F358" s="28"/>
      <c r="G358" s="28"/>
      <c r="H358" s="28"/>
      <c r="I358" s="28"/>
      <c r="J358" s="28"/>
    </row>
  </sheetData>
  <sheetProtection algorithmName="SHA-512" hashValue="0YOJJygW2M1Cg+EHUsE6hRj1q/qB9UgJnpqbAJ19Nx+Gu2pkFmRMSyWnk0cjAza8DbRG0Y5nmsQpcagwBqLsWg==" saltValue="kljvvhf+epOH6je+BMgNMw==" spinCount="100000" sheet="1" objects="1" scenarios="1"/>
  <mergeCells count="41">
    <mergeCell ref="B71:E71"/>
    <mergeCell ref="B72:E72"/>
    <mergeCell ref="B101:E101"/>
    <mergeCell ref="B98:E98"/>
    <mergeCell ref="B74:B76"/>
    <mergeCell ref="B77:B80"/>
    <mergeCell ref="B81:B84"/>
    <mergeCell ref="B85:C85"/>
    <mergeCell ref="B99:E99"/>
    <mergeCell ref="B100:E100"/>
    <mergeCell ref="B63:E63"/>
    <mergeCell ref="B65:E65"/>
    <mergeCell ref="B69:E69"/>
    <mergeCell ref="B70:E70"/>
    <mergeCell ref="B2:E2"/>
    <mergeCell ref="B3:E3"/>
    <mergeCell ref="B4:E4"/>
    <mergeCell ref="B6:B8"/>
    <mergeCell ref="B9:B12"/>
    <mergeCell ref="B18:E18"/>
    <mergeCell ref="B52:E52"/>
    <mergeCell ref="B43:B46"/>
    <mergeCell ref="B47:B50"/>
    <mergeCell ref="B51:C51"/>
    <mergeCell ref="B64:E64"/>
    <mergeCell ref="G4:J4"/>
    <mergeCell ref="G12:J12"/>
    <mergeCell ref="G13:J13"/>
    <mergeCell ref="G14:J14"/>
    <mergeCell ref="B66:E66"/>
    <mergeCell ref="B13:B16"/>
    <mergeCell ref="B17:C17"/>
    <mergeCell ref="B35:E35"/>
    <mergeCell ref="B36:E36"/>
    <mergeCell ref="B32:E32"/>
    <mergeCell ref="B37:E37"/>
    <mergeCell ref="B29:E29"/>
    <mergeCell ref="B30:E30"/>
    <mergeCell ref="B31:E31"/>
    <mergeCell ref="B34:E34"/>
    <mergeCell ref="B39:B42"/>
  </mergeCells>
  <pageMargins left="0.7" right="0.7" top="0.75" bottom="0.75" header="0.3" footer="0.3"/>
  <pageSetup paperSize="3" scale="7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2"/>
  <sheetViews>
    <sheetView workbookViewId="0">
      <selection activeCell="E21" sqref="E21"/>
    </sheetView>
  </sheetViews>
  <sheetFormatPr defaultRowHeight="15" x14ac:dyDescent="0.25"/>
  <cols>
    <col min="3" max="3" width="40.5703125" bestFit="1" customWidth="1"/>
    <col min="4" max="4" width="10.42578125" bestFit="1" customWidth="1"/>
    <col min="5" max="5" width="16.5703125" bestFit="1" customWidth="1"/>
    <col min="7" max="7" width="52.42578125" bestFit="1" customWidth="1"/>
  </cols>
  <sheetData>
    <row r="1" spans="1:10" ht="17.25" thickBot="1" x14ac:dyDescent="0.35">
      <c r="A1" s="28"/>
      <c r="B1" s="28"/>
      <c r="C1" s="28"/>
      <c r="D1" s="28"/>
      <c r="E1" s="28"/>
      <c r="F1" s="28"/>
    </row>
    <row r="2" spans="1:10" ht="35.25" thickBot="1" x14ac:dyDescent="0.35">
      <c r="A2" s="28"/>
      <c r="B2" s="244" t="s">
        <v>250</v>
      </c>
      <c r="C2" s="245"/>
      <c r="D2" s="245"/>
      <c r="E2" s="246"/>
      <c r="F2" s="28"/>
    </row>
    <row r="3" spans="1:10" ht="21.75" thickBot="1" x14ac:dyDescent="0.35">
      <c r="A3" s="28"/>
      <c r="B3" s="301" t="s">
        <v>251</v>
      </c>
      <c r="C3" s="302"/>
      <c r="D3" s="302"/>
      <c r="E3" s="303"/>
      <c r="F3" s="28"/>
    </row>
    <row r="4" spans="1:10" ht="18.75" thickBot="1" x14ac:dyDescent="0.4">
      <c r="A4" s="28"/>
      <c r="B4" s="304" t="s">
        <v>252</v>
      </c>
      <c r="C4" s="305"/>
      <c r="D4" s="305"/>
      <c r="E4" s="306"/>
      <c r="F4" s="28"/>
      <c r="G4" s="324" t="s">
        <v>132</v>
      </c>
      <c r="H4" s="325"/>
      <c r="I4" s="325"/>
      <c r="J4" s="326"/>
    </row>
    <row r="5" spans="1:10" ht="17.25" thickBot="1" x14ac:dyDescent="0.35">
      <c r="A5" s="28"/>
      <c r="B5" s="96" t="s">
        <v>15</v>
      </c>
      <c r="C5" s="97" t="s">
        <v>16</v>
      </c>
      <c r="D5" s="97" t="s">
        <v>80</v>
      </c>
      <c r="E5" s="98" t="s">
        <v>12</v>
      </c>
      <c r="F5" s="28"/>
      <c r="G5" s="116"/>
      <c r="H5" s="117"/>
      <c r="I5" s="117"/>
      <c r="J5" s="118"/>
    </row>
    <row r="6" spans="1:10" ht="18" x14ac:dyDescent="0.35">
      <c r="A6" s="28"/>
      <c r="B6" s="235">
        <v>4</v>
      </c>
      <c r="C6" s="110" t="s">
        <v>253</v>
      </c>
      <c r="D6" s="33">
        <v>340</v>
      </c>
      <c r="E6" s="34">
        <v>320</v>
      </c>
      <c r="F6" s="28"/>
      <c r="G6" s="119" t="s">
        <v>133</v>
      </c>
      <c r="H6" s="120" t="s">
        <v>134</v>
      </c>
      <c r="I6" s="121" t="s">
        <v>135</v>
      </c>
      <c r="J6" s="122" t="s">
        <v>136</v>
      </c>
    </row>
    <row r="7" spans="1:10" ht="16.5" x14ac:dyDescent="0.3">
      <c r="A7" s="28"/>
      <c r="B7" s="233"/>
      <c r="C7" s="70" t="s">
        <v>148</v>
      </c>
      <c r="D7" s="71">
        <f>Adders!C4</f>
        <v>8</v>
      </c>
      <c r="E7" s="72"/>
      <c r="F7" s="28"/>
      <c r="G7" s="79" t="s">
        <v>137</v>
      </c>
      <c r="H7" s="123">
        <v>65</v>
      </c>
      <c r="I7" s="124" t="s">
        <v>138</v>
      </c>
      <c r="J7" s="125" t="s">
        <v>139</v>
      </c>
    </row>
    <row r="8" spans="1:10" ht="17.25" thickBot="1" x14ac:dyDescent="0.35">
      <c r="A8" s="28"/>
      <c r="B8" s="298"/>
      <c r="C8" s="102" t="s">
        <v>149</v>
      </c>
      <c r="D8" s="103">
        <f>Adders!C25</f>
        <v>8</v>
      </c>
      <c r="E8" s="104"/>
      <c r="F8" s="28"/>
      <c r="G8" s="79" t="s">
        <v>140</v>
      </c>
      <c r="H8" s="126">
        <v>65</v>
      </c>
      <c r="I8" s="124" t="s">
        <v>139</v>
      </c>
      <c r="J8" s="125" t="s">
        <v>141</v>
      </c>
    </row>
    <row r="9" spans="1:10" ht="18.75" thickTop="1" x14ac:dyDescent="0.35">
      <c r="A9" s="28"/>
      <c r="B9" s="297">
        <v>8</v>
      </c>
      <c r="C9" s="111" t="s">
        <v>254</v>
      </c>
      <c r="D9" s="56">
        <v>640</v>
      </c>
      <c r="E9" s="57">
        <v>600</v>
      </c>
      <c r="F9" s="28"/>
      <c r="G9" s="79" t="s">
        <v>142</v>
      </c>
      <c r="H9" s="126">
        <v>60</v>
      </c>
      <c r="I9" s="124" t="str">
        <f>I8</f>
        <v>4ft</v>
      </c>
      <c r="J9" s="125" t="s">
        <v>141</v>
      </c>
    </row>
    <row r="10" spans="1:10" ht="16.5" x14ac:dyDescent="0.3">
      <c r="A10" s="28"/>
      <c r="B10" s="233"/>
      <c r="C10" s="60" t="s">
        <v>150</v>
      </c>
      <c r="D10" s="71">
        <f>Adders!C45</f>
        <v>36</v>
      </c>
      <c r="E10" s="72"/>
      <c r="F10" s="28"/>
      <c r="G10" s="127" t="s">
        <v>143</v>
      </c>
      <c r="H10" s="128">
        <v>70</v>
      </c>
      <c r="I10" s="129" t="str">
        <f>I8</f>
        <v>4ft</v>
      </c>
      <c r="J10" s="130" t="s">
        <v>141</v>
      </c>
    </row>
    <row r="11" spans="1:10" ht="17.25" thickBot="1" x14ac:dyDescent="0.35">
      <c r="A11" s="28"/>
      <c r="B11" s="233"/>
      <c r="C11" s="35" t="s">
        <v>148</v>
      </c>
      <c r="D11" s="36">
        <f>Adders!C5</f>
        <v>16</v>
      </c>
      <c r="E11" s="61"/>
      <c r="F11" s="28"/>
      <c r="G11" s="131" t="s">
        <v>144</v>
      </c>
      <c r="H11" s="132">
        <v>60</v>
      </c>
      <c r="I11" s="133" t="str">
        <f>I7</f>
        <v>8ft</v>
      </c>
      <c r="J11" s="134" t="s">
        <v>139</v>
      </c>
    </row>
    <row r="12" spans="1:10" ht="17.25" thickBot="1" x14ac:dyDescent="0.35">
      <c r="A12" s="28"/>
      <c r="B12" s="298"/>
      <c r="C12" s="102" t="s">
        <v>149</v>
      </c>
      <c r="D12" s="103">
        <f>Adders!C26</f>
        <v>16</v>
      </c>
      <c r="E12" s="104"/>
      <c r="F12" s="28"/>
      <c r="G12" s="316" t="s">
        <v>145</v>
      </c>
      <c r="H12" s="316"/>
      <c r="I12" s="316"/>
      <c r="J12" s="316"/>
    </row>
    <row r="13" spans="1:10" ht="18.75" thickTop="1" x14ac:dyDescent="0.35">
      <c r="A13" s="28"/>
      <c r="B13" s="297">
        <v>12</v>
      </c>
      <c r="C13" s="111" t="s">
        <v>255</v>
      </c>
      <c r="D13" s="56">
        <v>900</v>
      </c>
      <c r="E13" s="57">
        <v>840</v>
      </c>
      <c r="F13" s="28"/>
      <c r="G13" s="317" t="s">
        <v>146</v>
      </c>
      <c r="H13" s="317"/>
      <c r="I13" s="317"/>
      <c r="J13" s="317"/>
    </row>
    <row r="14" spans="1:10" ht="16.5" x14ac:dyDescent="0.3">
      <c r="A14" s="28"/>
      <c r="B14" s="233"/>
      <c r="C14" s="60" t="s">
        <v>150</v>
      </c>
      <c r="D14" s="71">
        <f>Adders!C46</f>
        <v>36</v>
      </c>
      <c r="E14" s="72"/>
      <c r="F14" s="28"/>
      <c r="G14" s="317" t="s">
        <v>147</v>
      </c>
      <c r="H14" s="317"/>
      <c r="I14" s="317"/>
      <c r="J14" s="317"/>
    </row>
    <row r="15" spans="1:10" ht="16.5" x14ac:dyDescent="0.3">
      <c r="A15" s="28"/>
      <c r="B15" s="233"/>
      <c r="C15" s="35" t="s">
        <v>148</v>
      </c>
      <c r="D15" s="36">
        <f>Adders!C6</f>
        <v>24</v>
      </c>
      <c r="E15" s="61"/>
      <c r="F15" s="28"/>
    </row>
    <row r="16" spans="1:10" ht="17.25" thickBot="1" x14ac:dyDescent="0.35">
      <c r="A16" s="28"/>
      <c r="B16" s="298"/>
      <c r="C16" s="102" t="s">
        <v>149</v>
      </c>
      <c r="D16" s="103">
        <f>Adders!C27</f>
        <v>24</v>
      </c>
      <c r="E16" s="104"/>
      <c r="F16" s="28"/>
    </row>
    <row r="17" spans="1:6" ht="18" thickTop="1" thickBot="1" x14ac:dyDescent="0.35">
      <c r="A17" s="28"/>
      <c r="B17" s="299" t="s">
        <v>118</v>
      </c>
      <c r="C17" s="300"/>
      <c r="D17" s="108">
        <f>((D6/4)+(D9/8)+(D13/12))/3</f>
        <v>80</v>
      </c>
      <c r="E17" s="109">
        <f>((E6/4)+(E9/8)+(E13/12))/3</f>
        <v>75</v>
      </c>
      <c r="F17" s="28"/>
    </row>
    <row r="18" spans="1:6" ht="17.25" thickBot="1" x14ac:dyDescent="0.35">
      <c r="A18" s="28"/>
      <c r="B18" s="307" t="s">
        <v>18</v>
      </c>
      <c r="C18" s="308"/>
      <c r="D18" s="308"/>
      <c r="E18" s="309"/>
      <c r="F18" s="28"/>
    </row>
    <row r="19" spans="1:6" ht="16.5" x14ac:dyDescent="0.3">
      <c r="A19" s="28"/>
      <c r="B19" s="113"/>
      <c r="C19" s="45" t="s">
        <v>227</v>
      </c>
      <c r="D19" s="114"/>
      <c r="E19" s="138" t="s">
        <v>257</v>
      </c>
      <c r="F19" s="28"/>
    </row>
    <row r="20" spans="1:6" ht="16.5" x14ac:dyDescent="0.3">
      <c r="A20" s="28"/>
      <c r="B20" s="44"/>
      <c r="C20" s="45" t="s">
        <v>228</v>
      </c>
      <c r="D20" s="46">
        <f>Adders!C17</f>
        <v>250</v>
      </c>
      <c r="E20" s="47" t="s">
        <v>3</v>
      </c>
      <c r="F20" s="28"/>
    </row>
    <row r="21" spans="1:6" ht="16.5" x14ac:dyDescent="0.3">
      <c r="A21" s="28"/>
      <c r="B21" s="44"/>
      <c r="C21" s="48" t="s">
        <v>258</v>
      </c>
      <c r="D21" s="46">
        <f>Adders!C35</f>
        <v>130</v>
      </c>
      <c r="E21" s="49" t="s">
        <v>81</v>
      </c>
      <c r="F21" s="28"/>
    </row>
    <row r="22" spans="1:6" ht="16.5" x14ac:dyDescent="0.3">
      <c r="A22" s="28"/>
      <c r="B22" s="44"/>
      <c r="C22" s="48" t="s">
        <v>152</v>
      </c>
      <c r="D22" s="36">
        <f>Adders!C39</f>
        <v>76</v>
      </c>
      <c r="E22" s="50" t="s">
        <v>3</v>
      </c>
      <c r="F22" s="28"/>
    </row>
    <row r="23" spans="1:6" ht="16.5" x14ac:dyDescent="0.3">
      <c r="A23" s="28"/>
      <c r="B23" s="44"/>
      <c r="C23" s="48" t="s">
        <v>153</v>
      </c>
      <c r="D23" s="36">
        <f>Adders!C43</f>
        <v>150</v>
      </c>
      <c r="E23" s="50" t="s">
        <v>3</v>
      </c>
      <c r="F23" s="28"/>
    </row>
    <row r="24" spans="1:6" ht="16.5" x14ac:dyDescent="0.3">
      <c r="A24" s="28"/>
      <c r="B24" s="44"/>
      <c r="C24" s="48" t="s">
        <v>154</v>
      </c>
      <c r="D24" s="36">
        <f>Adders!C44</f>
        <v>32</v>
      </c>
      <c r="E24" s="50" t="s">
        <v>70</v>
      </c>
      <c r="F24" s="28"/>
    </row>
    <row r="25" spans="1:6" ht="16.5" x14ac:dyDescent="0.3">
      <c r="A25" s="28"/>
      <c r="B25" s="44"/>
      <c r="C25" s="48" t="s">
        <v>155</v>
      </c>
      <c r="D25" s="36">
        <f>Adders!C53</f>
        <v>76</v>
      </c>
      <c r="E25" s="50" t="s">
        <v>3</v>
      </c>
      <c r="F25" s="28"/>
    </row>
    <row r="26" spans="1:6" ht="16.5" x14ac:dyDescent="0.3">
      <c r="A26" s="28"/>
      <c r="B26" s="44"/>
      <c r="C26" s="48" t="s">
        <v>156</v>
      </c>
      <c r="D26" s="36">
        <f>Adders!C36</f>
        <v>700</v>
      </c>
      <c r="E26" s="50" t="s">
        <v>71</v>
      </c>
      <c r="F26" s="28"/>
    </row>
    <row r="27" spans="1:6" ht="17.25" thickBot="1" x14ac:dyDescent="0.35">
      <c r="A27" s="28"/>
      <c r="B27" s="51"/>
      <c r="C27" s="52" t="s">
        <v>9</v>
      </c>
      <c r="D27" s="39">
        <f>Adders!C23</f>
        <v>900</v>
      </c>
      <c r="E27" s="53" t="s">
        <v>71</v>
      </c>
      <c r="F27" s="28"/>
    </row>
    <row r="28" spans="1:6" ht="16.5" x14ac:dyDescent="0.3">
      <c r="A28" s="28"/>
      <c r="B28" s="226" t="s">
        <v>17</v>
      </c>
      <c r="C28" s="226"/>
      <c r="D28" s="226"/>
      <c r="E28" s="226"/>
      <c r="F28" s="28"/>
    </row>
    <row r="29" spans="1:6" ht="16.5" x14ac:dyDescent="0.3">
      <c r="A29" s="28"/>
      <c r="B29" s="225" t="s">
        <v>157</v>
      </c>
      <c r="C29" s="225"/>
      <c r="D29" s="225"/>
      <c r="E29" s="225"/>
      <c r="F29" s="28"/>
    </row>
    <row r="30" spans="1:6" ht="16.5" x14ac:dyDescent="0.3">
      <c r="A30" s="28"/>
      <c r="B30" s="225" t="s">
        <v>256</v>
      </c>
      <c r="C30" s="225"/>
      <c r="D30" s="225"/>
      <c r="E30" s="225"/>
      <c r="F30" s="28"/>
    </row>
    <row r="31" spans="1:6" ht="16.5" x14ac:dyDescent="0.3">
      <c r="A31" s="28"/>
      <c r="B31" s="225" t="s">
        <v>158</v>
      </c>
      <c r="C31" s="225"/>
      <c r="D31" s="225"/>
      <c r="E31" s="225"/>
      <c r="F31" s="28"/>
    </row>
    <row r="32" spans="1:6" ht="16.5" x14ac:dyDescent="0.3">
      <c r="A32" s="28"/>
      <c r="B32" s="28"/>
      <c r="C32" s="28"/>
      <c r="D32" s="28"/>
      <c r="E32" s="28"/>
      <c r="F32" s="28"/>
    </row>
  </sheetData>
  <sheetProtection algorithmName="SHA-512" hashValue="KQFR/C3inaS19ZS+B/ZZYJCK+tN0U6rMvFj/Y5y+pjYNKu7J/C9oLe61FMpF3pG5dov2CBboPLh/4+xQoV0Crg==" saltValue="JTRB2XVT7DjOye1uVuPqDw==" spinCount="100000" sheet="1" objects="1" scenarios="1"/>
  <mergeCells count="16">
    <mergeCell ref="B13:B16"/>
    <mergeCell ref="G4:J4"/>
    <mergeCell ref="G12:J12"/>
    <mergeCell ref="G13:J13"/>
    <mergeCell ref="G14:J14"/>
    <mergeCell ref="B2:E2"/>
    <mergeCell ref="B3:E3"/>
    <mergeCell ref="B4:E4"/>
    <mergeCell ref="B6:B8"/>
    <mergeCell ref="B9:B12"/>
    <mergeCell ref="B31:E31"/>
    <mergeCell ref="B17:C17"/>
    <mergeCell ref="B28:E28"/>
    <mergeCell ref="B29:E29"/>
    <mergeCell ref="B30:E30"/>
    <mergeCell ref="B18:E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workbookViewId="0">
      <selection activeCell="E15" sqref="E15"/>
    </sheetView>
  </sheetViews>
  <sheetFormatPr defaultRowHeight="15" x14ac:dyDescent="0.25"/>
  <cols>
    <col min="3" max="3" width="42.42578125" bestFit="1" customWidth="1"/>
    <col min="4" max="4" width="10.42578125" bestFit="1" customWidth="1"/>
    <col min="5" max="5" width="11.7109375" bestFit="1" customWidth="1"/>
  </cols>
  <sheetData>
    <row r="1" spans="2:5" ht="15.75" thickBot="1" x14ac:dyDescent="0.3"/>
    <row r="2" spans="2:5" ht="35.25" thickBot="1" x14ac:dyDescent="0.3">
      <c r="B2" s="244" t="s">
        <v>280</v>
      </c>
      <c r="C2" s="245"/>
      <c r="D2" s="245"/>
      <c r="E2" s="246"/>
    </row>
    <row r="3" spans="2:5" ht="21" x14ac:dyDescent="0.25">
      <c r="B3" s="301" t="s">
        <v>259</v>
      </c>
      <c r="C3" s="302"/>
      <c r="D3" s="302"/>
      <c r="E3" s="303"/>
    </row>
    <row r="4" spans="2:5" ht="18.75" thickBot="1" x14ac:dyDescent="0.3">
      <c r="B4" s="333" t="s">
        <v>260</v>
      </c>
      <c r="C4" s="305"/>
      <c r="D4" s="305"/>
      <c r="E4" s="306"/>
    </row>
    <row r="5" spans="2:5" ht="18.75" thickBot="1" x14ac:dyDescent="0.3">
      <c r="B5" s="327" t="s">
        <v>286</v>
      </c>
      <c r="C5" s="328"/>
      <c r="D5" s="328"/>
      <c r="E5" s="329"/>
    </row>
    <row r="6" spans="2:5" ht="17.25" thickBot="1" x14ac:dyDescent="0.35">
      <c r="B6" s="96" t="s">
        <v>15</v>
      </c>
      <c r="C6" s="143" t="s">
        <v>113</v>
      </c>
      <c r="D6" s="97" t="s">
        <v>80</v>
      </c>
      <c r="E6" s="98" t="s">
        <v>12</v>
      </c>
    </row>
    <row r="7" spans="2:5" ht="18" x14ac:dyDescent="0.35">
      <c r="B7" s="235" t="s">
        <v>265</v>
      </c>
      <c r="C7" s="148" t="s">
        <v>264</v>
      </c>
      <c r="D7" s="33">
        <f>E7+5</f>
        <v>67.25</v>
      </c>
      <c r="E7" s="34">
        <f>83*0.75</f>
        <v>62.25</v>
      </c>
    </row>
    <row r="8" spans="2:5" ht="16.5" x14ac:dyDescent="0.3">
      <c r="B8" s="233"/>
      <c r="C8" s="35" t="s">
        <v>150</v>
      </c>
      <c r="D8" s="71">
        <v>5</v>
      </c>
      <c r="E8" s="145" t="s">
        <v>266</v>
      </c>
    </row>
    <row r="9" spans="2:5" ht="16.5" x14ac:dyDescent="0.3">
      <c r="B9" s="233"/>
      <c r="C9" s="60" t="s">
        <v>148</v>
      </c>
      <c r="D9" s="36">
        <v>2</v>
      </c>
      <c r="E9" s="147" t="s">
        <v>266</v>
      </c>
    </row>
    <row r="10" spans="2:5" ht="17.25" thickBot="1" x14ac:dyDescent="0.35">
      <c r="B10" s="298"/>
      <c r="C10" s="102" t="s">
        <v>149</v>
      </c>
      <c r="D10" s="103">
        <v>2</v>
      </c>
      <c r="E10" s="146" t="str">
        <f>E9</f>
        <v>per ft</v>
      </c>
    </row>
    <row r="11" spans="2:5" ht="18" thickTop="1" thickBot="1" x14ac:dyDescent="0.35">
      <c r="B11" s="330" t="s">
        <v>18</v>
      </c>
      <c r="C11" s="331"/>
      <c r="D11" s="331"/>
      <c r="E11" s="332"/>
    </row>
    <row r="12" spans="2:5" ht="16.5" x14ac:dyDescent="0.3">
      <c r="B12" s="44"/>
      <c r="C12" s="48" t="s">
        <v>258</v>
      </c>
      <c r="D12" s="46">
        <f>Adders!C35</f>
        <v>130</v>
      </c>
      <c r="E12" s="49" t="s">
        <v>81</v>
      </c>
    </row>
    <row r="13" spans="2:5" ht="16.5" x14ac:dyDescent="0.3">
      <c r="B13" s="44"/>
      <c r="C13" s="48" t="s">
        <v>152</v>
      </c>
      <c r="D13" s="36">
        <f>Adders!C39</f>
        <v>76</v>
      </c>
      <c r="E13" s="50" t="s">
        <v>3</v>
      </c>
    </row>
    <row r="14" spans="2:5" ht="16.5" x14ac:dyDescent="0.3">
      <c r="B14" s="44"/>
      <c r="C14" s="48" t="s">
        <v>153</v>
      </c>
      <c r="D14" s="36">
        <f>Adders!C43</f>
        <v>150</v>
      </c>
      <c r="E14" s="50" t="s">
        <v>3</v>
      </c>
    </row>
    <row r="15" spans="2:5" ht="16.5" x14ac:dyDescent="0.3">
      <c r="B15" s="44"/>
      <c r="C15" s="48" t="s">
        <v>154</v>
      </c>
      <c r="D15" s="36">
        <f>Adders!C44</f>
        <v>32</v>
      </c>
      <c r="E15" s="50" t="s">
        <v>70</v>
      </c>
    </row>
    <row r="16" spans="2:5" ht="16.5" x14ac:dyDescent="0.3">
      <c r="B16" s="44"/>
      <c r="C16" s="141" t="s">
        <v>261</v>
      </c>
      <c r="D16" s="36">
        <f>Adders!C17</f>
        <v>250</v>
      </c>
      <c r="E16" s="142" t="s">
        <v>3</v>
      </c>
    </row>
    <row r="17" spans="2:5" ht="16.5" x14ac:dyDescent="0.3">
      <c r="B17" s="44"/>
      <c r="C17" s="141" t="s">
        <v>262</v>
      </c>
      <c r="D17" s="36">
        <f>Adders!C17</f>
        <v>250</v>
      </c>
      <c r="E17" s="142" t="s">
        <v>3</v>
      </c>
    </row>
    <row r="18" spans="2:5" ht="16.5" x14ac:dyDescent="0.3">
      <c r="B18" s="44"/>
      <c r="C18" s="48" t="s">
        <v>155</v>
      </c>
      <c r="D18" s="36">
        <f>Adders!C53</f>
        <v>76</v>
      </c>
      <c r="E18" s="50" t="s">
        <v>3</v>
      </c>
    </row>
    <row r="19" spans="2:5" ht="16.5" x14ac:dyDescent="0.3">
      <c r="B19" s="44"/>
      <c r="C19" s="48" t="s">
        <v>156</v>
      </c>
      <c r="D19" s="36">
        <f>Adders!C36</f>
        <v>700</v>
      </c>
      <c r="E19" s="50" t="s">
        <v>71</v>
      </c>
    </row>
    <row r="20" spans="2:5" ht="17.25" thickBot="1" x14ac:dyDescent="0.35">
      <c r="B20" s="51"/>
      <c r="C20" s="52" t="s">
        <v>9</v>
      </c>
      <c r="D20" s="39">
        <f>Adders!C23</f>
        <v>900</v>
      </c>
      <c r="E20" s="53" t="s">
        <v>71</v>
      </c>
    </row>
    <row r="21" spans="2:5" ht="16.5" x14ac:dyDescent="0.3">
      <c r="B21" s="226" t="s">
        <v>17</v>
      </c>
      <c r="C21" s="226"/>
      <c r="D21" s="226"/>
      <c r="E21" s="226"/>
    </row>
    <row r="22" spans="2:5" ht="16.5" x14ac:dyDescent="0.3">
      <c r="B22" s="225" t="s">
        <v>157</v>
      </c>
      <c r="C22" s="225"/>
      <c r="D22" s="225"/>
      <c r="E22" s="225"/>
    </row>
    <row r="23" spans="2:5" ht="16.5" x14ac:dyDescent="0.3">
      <c r="B23" s="225" t="s">
        <v>263</v>
      </c>
      <c r="C23" s="225"/>
      <c r="D23" s="225"/>
      <c r="E23" s="225"/>
    </row>
    <row r="24" spans="2:5" ht="16.5" x14ac:dyDescent="0.3">
      <c r="B24" s="78"/>
      <c r="C24" s="78"/>
      <c r="D24" s="78"/>
      <c r="E24" s="78"/>
    </row>
  </sheetData>
  <sheetProtection algorithmName="SHA-512" hashValue="BCER8RDO5IvfjwZBRlL2xAirsa7E5/JqRf2XKl3WmyQp0RmqhGvEMXdJa3m1kildGXjUOSfRrrNnlZK49wm0Mw==" saltValue="jGVQgRGcQih7lf3lU1nGvQ==" spinCount="100000" sheet="1" objects="1" scenarios="1"/>
  <mergeCells count="9">
    <mergeCell ref="B22:E22"/>
    <mergeCell ref="B23:E23"/>
    <mergeCell ref="B5:E5"/>
    <mergeCell ref="B11:E11"/>
    <mergeCell ref="B2:E2"/>
    <mergeCell ref="B3:E3"/>
    <mergeCell ref="B4:E4"/>
    <mergeCell ref="B7:B10"/>
    <mergeCell ref="B21:E2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3"/>
  <sheetViews>
    <sheetView tabSelected="1" workbookViewId="0">
      <selection activeCell="E6" sqref="E6"/>
    </sheetView>
  </sheetViews>
  <sheetFormatPr defaultRowHeight="15" x14ac:dyDescent="0.25"/>
  <cols>
    <col min="3" max="3" width="53.42578125" bestFit="1" customWidth="1"/>
    <col min="4" max="4" width="10.42578125" bestFit="1" customWidth="1"/>
    <col min="5" max="5" width="11.7109375" bestFit="1" customWidth="1"/>
  </cols>
  <sheetData>
    <row r="1" spans="2:5" ht="15.75" thickBot="1" x14ac:dyDescent="0.3"/>
    <row r="2" spans="2:5" ht="35.25" customHeight="1" x14ac:dyDescent="0.25">
      <c r="B2" s="244" t="s">
        <v>77</v>
      </c>
      <c r="C2" s="245"/>
      <c r="D2" s="245"/>
      <c r="E2" s="246"/>
    </row>
    <row r="3" spans="2:5" ht="21" x14ac:dyDescent="0.25">
      <c r="B3" s="227" t="s">
        <v>296</v>
      </c>
      <c r="C3" s="228"/>
      <c r="D3" s="228"/>
      <c r="E3" s="229"/>
    </row>
    <row r="4" spans="2:5" ht="18" customHeight="1" x14ac:dyDescent="0.25">
      <c r="B4" s="334" t="s">
        <v>305</v>
      </c>
      <c r="C4" s="231"/>
      <c r="D4" s="231"/>
      <c r="E4" s="232"/>
    </row>
    <row r="5" spans="2:5" ht="17.25" customHeight="1" x14ac:dyDescent="0.3">
      <c r="B5" s="181" t="s">
        <v>15</v>
      </c>
      <c r="C5" s="182" t="s">
        <v>113</v>
      </c>
      <c r="D5" s="182" t="s">
        <v>80</v>
      </c>
      <c r="E5" s="183" t="s">
        <v>12</v>
      </c>
    </row>
    <row r="6" spans="2:5" ht="18" x14ac:dyDescent="0.35">
      <c r="B6" s="233" t="s">
        <v>294</v>
      </c>
      <c r="C6" s="55" t="s">
        <v>307</v>
      </c>
      <c r="D6" s="56">
        <f>E6/0.95</f>
        <v>334.73684210526318</v>
      </c>
      <c r="E6" s="57">
        <f>424*0.75</f>
        <v>318</v>
      </c>
    </row>
    <row r="7" spans="2:5" ht="18" x14ac:dyDescent="0.35">
      <c r="B7" s="233"/>
      <c r="C7" s="184" t="s">
        <v>311</v>
      </c>
      <c r="D7" s="87">
        <f>Adders!C45</f>
        <v>36</v>
      </c>
      <c r="E7" s="58"/>
    </row>
    <row r="8" spans="2:5" ht="18" x14ac:dyDescent="0.35">
      <c r="B8" s="233"/>
      <c r="C8" s="184" t="s">
        <v>306</v>
      </c>
      <c r="D8" s="87">
        <v>100</v>
      </c>
      <c r="E8" s="58"/>
    </row>
    <row r="9" spans="2:5" ht="17.25" thickBot="1" x14ac:dyDescent="0.35">
      <c r="B9" s="234"/>
      <c r="C9" s="62" t="s">
        <v>148</v>
      </c>
      <c r="D9" s="39">
        <f>Adders!C5</f>
        <v>16</v>
      </c>
      <c r="E9" s="59"/>
    </row>
    <row r="10" spans="2:5" ht="18" x14ac:dyDescent="0.35">
      <c r="B10" s="235" t="s">
        <v>295</v>
      </c>
      <c r="C10" s="55" t="s">
        <v>315</v>
      </c>
      <c r="D10" s="33">
        <f>E10/0.95</f>
        <v>278.68421052631578</v>
      </c>
      <c r="E10" s="34">
        <f>353*0.75</f>
        <v>264.75</v>
      </c>
    </row>
    <row r="11" spans="2:5" ht="18" x14ac:dyDescent="0.35">
      <c r="B11" s="233"/>
      <c r="C11" s="163" t="s">
        <v>316</v>
      </c>
      <c r="D11" s="87">
        <f>Adders!C45</f>
        <v>36</v>
      </c>
      <c r="E11" s="61"/>
    </row>
    <row r="12" spans="2:5" ht="18" x14ac:dyDescent="0.35">
      <c r="B12" s="233"/>
      <c r="C12" s="184" t="s">
        <v>306</v>
      </c>
      <c r="D12" s="36">
        <v>100</v>
      </c>
      <c r="E12" s="61"/>
    </row>
    <row r="13" spans="2:5" ht="17.25" thickBot="1" x14ac:dyDescent="0.35">
      <c r="B13" s="234"/>
      <c r="C13" s="62" t="s">
        <v>148</v>
      </c>
      <c r="D13" s="39">
        <f>Adders!C5</f>
        <v>16</v>
      </c>
      <c r="E13" s="59"/>
    </row>
    <row r="14" spans="2:5" ht="16.5" x14ac:dyDescent="0.3">
      <c r="B14" s="238" t="s">
        <v>18</v>
      </c>
      <c r="C14" s="239"/>
      <c r="D14" s="239"/>
      <c r="E14" s="240"/>
    </row>
    <row r="15" spans="2:5" ht="16.5" x14ac:dyDescent="0.3">
      <c r="B15" s="44"/>
      <c r="C15" s="187" t="s">
        <v>297</v>
      </c>
      <c r="D15" s="36">
        <f>Adders!C33</f>
        <v>21</v>
      </c>
      <c r="E15" s="50" t="s">
        <v>3</v>
      </c>
    </row>
    <row r="16" spans="2:5" ht="16.5" x14ac:dyDescent="0.3">
      <c r="B16" s="44"/>
      <c r="C16" s="141" t="s">
        <v>151</v>
      </c>
      <c r="D16" s="36">
        <f>Adders!C35</f>
        <v>130</v>
      </c>
      <c r="E16" s="142" t="s">
        <v>3</v>
      </c>
    </row>
    <row r="17" spans="2:5" ht="18" x14ac:dyDescent="0.35">
      <c r="B17" s="44"/>
      <c r="C17" s="141" t="s">
        <v>298</v>
      </c>
      <c r="D17" s="87">
        <f>Adders!C37</f>
        <v>60</v>
      </c>
      <c r="E17" s="189" t="s">
        <v>3</v>
      </c>
    </row>
    <row r="18" spans="2:5" ht="18" x14ac:dyDescent="0.35">
      <c r="B18" s="185"/>
      <c r="C18" s="141" t="s">
        <v>303</v>
      </c>
      <c r="D18" s="190">
        <f>Adders!C38</f>
        <v>50</v>
      </c>
      <c r="E18" s="189" t="s">
        <v>302</v>
      </c>
    </row>
    <row r="19" spans="2:5" ht="18" x14ac:dyDescent="0.35">
      <c r="B19" s="185"/>
      <c r="C19" s="141" t="s">
        <v>154</v>
      </c>
      <c r="D19" s="190">
        <f>Adders!C44</f>
        <v>32</v>
      </c>
      <c r="E19" s="189" t="s">
        <v>3</v>
      </c>
    </row>
    <row r="20" spans="2:5" ht="18" x14ac:dyDescent="0.35">
      <c r="B20" s="185"/>
      <c r="C20" s="141" t="s">
        <v>299</v>
      </c>
      <c r="D20" s="190">
        <f>Adders!C56</f>
        <v>15</v>
      </c>
      <c r="E20" s="189" t="s">
        <v>3</v>
      </c>
    </row>
    <row r="21" spans="2:5" ht="18" x14ac:dyDescent="0.35">
      <c r="B21" s="185"/>
      <c r="C21" s="188" t="s">
        <v>300</v>
      </c>
      <c r="D21" s="190">
        <f>Adders!C57</f>
        <v>25</v>
      </c>
      <c r="E21" s="189" t="s">
        <v>3</v>
      </c>
    </row>
    <row r="22" spans="2:5" ht="18" x14ac:dyDescent="0.35">
      <c r="B22" s="185"/>
      <c r="C22" s="141" t="s">
        <v>301</v>
      </c>
      <c r="D22" s="193" t="s">
        <v>222</v>
      </c>
      <c r="E22" s="189"/>
    </row>
    <row r="23" spans="2:5" ht="18" x14ac:dyDescent="0.35">
      <c r="B23" s="185"/>
      <c r="C23" s="141" t="s">
        <v>156</v>
      </c>
      <c r="D23" s="190">
        <f>Adders!C36</f>
        <v>700</v>
      </c>
      <c r="E23" s="189"/>
    </row>
    <row r="24" spans="2:5" ht="18.75" thickBot="1" x14ac:dyDescent="0.4">
      <c r="B24" s="186"/>
      <c r="C24" s="176" t="s">
        <v>9</v>
      </c>
      <c r="D24" s="192">
        <f>Adders!C23</f>
        <v>900</v>
      </c>
      <c r="E24" s="191"/>
    </row>
    <row r="25" spans="2:5" ht="16.5" x14ac:dyDescent="0.3">
      <c r="B25" s="226" t="s">
        <v>17</v>
      </c>
      <c r="C25" s="226"/>
      <c r="D25" s="226"/>
      <c r="E25" s="226"/>
    </row>
    <row r="26" spans="2:5" ht="16.5" x14ac:dyDescent="0.3">
      <c r="B26" s="225" t="s">
        <v>157</v>
      </c>
      <c r="C26" s="225"/>
      <c r="D26" s="225"/>
      <c r="E26" s="225"/>
    </row>
    <row r="27" spans="2:5" ht="16.5" x14ac:dyDescent="0.3">
      <c r="B27" s="225" t="s">
        <v>304</v>
      </c>
      <c r="C27" s="225"/>
      <c r="D27" s="225"/>
      <c r="E27" s="225"/>
    </row>
    <row r="28" spans="2:5" ht="15.75" thickBot="1" x14ac:dyDescent="0.3"/>
    <row r="29" spans="2:5" ht="34.5" x14ac:dyDescent="0.25">
      <c r="B29" s="244" t="s">
        <v>308</v>
      </c>
      <c r="C29" s="245"/>
      <c r="D29" s="245"/>
      <c r="E29" s="246"/>
    </row>
    <row r="30" spans="2:5" ht="21" x14ac:dyDescent="0.25">
      <c r="B30" s="227" t="s">
        <v>309</v>
      </c>
      <c r="C30" s="228"/>
      <c r="D30" s="228"/>
      <c r="E30" s="229"/>
    </row>
    <row r="31" spans="2:5" ht="18" x14ac:dyDescent="0.25">
      <c r="B31" s="334" t="s">
        <v>305</v>
      </c>
      <c r="C31" s="231"/>
      <c r="D31" s="231"/>
      <c r="E31" s="232"/>
    </row>
    <row r="32" spans="2:5" ht="16.5" x14ac:dyDescent="0.3">
      <c r="B32" s="181" t="s">
        <v>15</v>
      </c>
      <c r="C32" s="182" t="s">
        <v>113</v>
      </c>
      <c r="D32" s="182" t="s">
        <v>80</v>
      </c>
      <c r="E32" s="183" t="s">
        <v>12</v>
      </c>
    </row>
    <row r="33" spans="2:5" ht="18" x14ac:dyDescent="0.35">
      <c r="B33" s="233" t="s">
        <v>294</v>
      </c>
      <c r="C33" s="55" t="s">
        <v>310</v>
      </c>
      <c r="D33" s="56">
        <f>E33/0.95</f>
        <v>406.5789473684211</v>
      </c>
      <c r="E33" s="57">
        <f>515*0.75</f>
        <v>386.25</v>
      </c>
    </row>
    <row r="34" spans="2:5" ht="18" x14ac:dyDescent="0.35">
      <c r="B34" s="233"/>
      <c r="C34" s="184" t="s">
        <v>311</v>
      </c>
      <c r="D34" s="87">
        <v>36</v>
      </c>
      <c r="E34" s="58"/>
    </row>
    <row r="35" spans="2:5" ht="17.25" thickBot="1" x14ac:dyDescent="0.35">
      <c r="B35" s="234"/>
      <c r="C35" s="62" t="s">
        <v>148</v>
      </c>
      <c r="D35" s="39">
        <v>16</v>
      </c>
      <c r="E35" s="59"/>
    </row>
    <row r="36" spans="2:5" ht="18" x14ac:dyDescent="0.35">
      <c r="B36" s="235" t="s">
        <v>295</v>
      </c>
      <c r="C36" s="55" t="s">
        <v>313</v>
      </c>
      <c r="D36" s="33">
        <f>E36/0.95</f>
        <v>355.26315789473688</v>
      </c>
      <c r="E36" s="34">
        <f>450*0.75</f>
        <v>337.5</v>
      </c>
    </row>
    <row r="37" spans="2:5" ht="18" x14ac:dyDescent="0.35">
      <c r="B37" s="233"/>
      <c r="C37" s="184" t="s">
        <v>312</v>
      </c>
      <c r="D37" s="36">
        <v>36</v>
      </c>
      <c r="E37" s="61"/>
    </row>
    <row r="38" spans="2:5" ht="17.25" thickBot="1" x14ac:dyDescent="0.35">
      <c r="B38" s="234"/>
      <c r="C38" s="62" t="s">
        <v>148</v>
      </c>
      <c r="D38" s="39">
        <v>16</v>
      </c>
      <c r="E38" s="59"/>
    </row>
    <row r="39" spans="2:5" ht="16.5" x14ac:dyDescent="0.3">
      <c r="B39" s="238" t="s">
        <v>18</v>
      </c>
      <c r="C39" s="239"/>
      <c r="D39" s="239"/>
      <c r="E39" s="240"/>
    </row>
    <row r="40" spans="2:5" ht="16.5" x14ac:dyDescent="0.3">
      <c r="B40" s="44"/>
      <c r="C40" s="187" t="s">
        <v>297</v>
      </c>
      <c r="D40" s="36">
        <f>Adders!C33</f>
        <v>21</v>
      </c>
      <c r="E40" s="50" t="s">
        <v>3</v>
      </c>
    </row>
    <row r="41" spans="2:5" ht="16.5" x14ac:dyDescent="0.3">
      <c r="B41" s="44"/>
      <c r="C41" s="141" t="s">
        <v>151</v>
      </c>
      <c r="D41" s="36">
        <f>Adders!C35</f>
        <v>130</v>
      </c>
      <c r="E41" s="142" t="s">
        <v>3</v>
      </c>
    </row>
    <row r="42" spans="2:5" ht="18" x14ac:dyDescent="0.35">
      <c r="B42" s="44"/>
      <c r="C42" s="141" t="s">
        <v>298</v>
      </c>
      <c r="D42" s="87">
        <f>Adders!C37</f>
        <v>60</v>
      </c>
      <c r="E42" s="189" t="s">
        <v>3</v>
      </c>
    </row>
    <row r="43" spans="2:5" ht="18" x14ac:dyDescent="0.35">
      <c r="B43" s="185"/>
      <c r="C43" s="141" t="s">
        <v>303</v>
      </c>
      <c r="D43" s="190">
        <f>Adders!C38</f>
        <v>50</v>
      </c>
      <c r="E43" s="189" t="s">
        <v>302</v>
      </c>
    </row>
    <row r="44" spans="2:5" ht="18" x14ac:dyDescent="0.35">
      <c r="B44" s="185"/>
      <c r="C44" s="141" t="s">
        <v>154</v>
      </c>
      <c r="D44" s="190">
        <f>Adders!C44</f>
        <v>32</v>
      </c>
      <c r="E44" s="189" t="s">
        <v>3</v>
      </c>
    </row>
    <row r="45" spans="2:5" ht="18" x14ac:dyDescent="0.35">
      <c r="B45" s="185"/>
      <c r="C45" s="141" t="s">
        <v>299</v>
      </c>
      <c r="D45" s="190">
        <f>Adders!C56</f>
        <v>15</v>
      </c>
      <c r="E45" s="189" t="s">
        <v>3</v>
      </c>
    </row>
    <row r="46" spans="2:5" ht="18" x14ac:dyDescent="0.35">
      <c r="B46" s="185"/>
      <c r="C46" s="188" t="s">
        <v>300</v>
      </c>
      <c r="D46" s="190">
        <f>Adders!C57</f>
        <v>25</v>
      </c>
      <c r="E46" s="189" t="s">
        <v>3</v>
      </c>
    </row>
    <row r="47" spans="2:5" ht="18" x14ac:dyDescent="0.35">
      <c r="B47" s="185"/>
      <c r="C47" s="188" t="s">
        <v>314</v>
      </c>
      <c r="D47" s="190">
        <f>Adders!C58</f>
        <v>27.500000000000004</v>
      </c>
      <c r="E47" s="189" t="s">
        <v>3</v>
      </c>
    </row>
    <row r="48" spans="2:5" ht="18" x14ac:dyDescent="0.35">
      <c r="B48" s="185"/>
      <c r="C48" s="141" t="s">
        <v>301</v>
      </c>
      <c r="D48" s="193" t="s">
        <v>222</v>
      </c>
      <c r="E48" s="189"/>
    </row>
    <row r="49" spans="2:5" ht="18" x14ac:dyDescent="0.35">
      <c r="B49" s="185"/>
      <c r="C49" s="141" t="s">
        <v>156</v>
      </c>
      <c r="D49" s="190">
        <f>Adders!C36</f>
        <v>700</v>
      </c>
      <c r="E49" s="189"/>
    </row>
    <row r="50" spans="2:5" ht="18.75" thickBot="1" x14ac:dyDescent="0.4">
      <c r="B50" s="186"/>
      <c r="C50" s="176" t="s">
        <v>9</v>
      </c>
      <c r="D50" s="192">
        <f>Adders!C23</f>
        <v>900</v>
      </c>
      <c r="E50" s="191"/>
    </row>
    <row r="51" spans="2:5" ht="16.5" x14ac:dyDescent="0.3">
      <c r="B51" s="226" t="s">
        <v>17</v>
      </c>
      <c r="C51" s="226"/>
      <c r="D51" s="226"/>
      <c r="E51" s="226"/>
    </row>
    <row r="52" spans="2:5" ht="16.5" x14ac:dyDescent="0.3">
      <c r="B52" s="225" t="s">
        <v>157</v>
      </c>
      <c r="C52" s="225"/>
      <c r="D52" s="225"/>
      <c r="E52" s="225"/>
    </row>
    <row r="53" spans="2:5" ht="16.5" x14ac:dyDescent="0.3">
      <c r="B53" s="225" t="s">
        <v>304</v>
      </c>
      <c r="C53" s="225"/>
      <c r="D53" s="225"/>
      <c r="E53" s="225"/>
    </row>
  </sheetData>
  <sheetProtection algorithmName="SHA-512" hashValue="0kKUMg4yRvjraYXBVcQz0XeLhz9GtVYwqFDIuS7NmHRhuW7/tVlXZiP4f2mXrSfRlwM3TuMoEYthBexJUy9GzQ==" saltValue="dPoDgQRKPVkb9Rf9CuXjow==" spinCount="100000" sheet="1" objects="1" scenarios="1"/>
  <mergeCells count="18">
    <mergeCell ref="B39:E39"/>
    <mergeCell ref="B51:E51"/>
    <mergeCell ref="B52:E52"/>
    <mergeCell ref="B53:E53"/>
    <mergeCell ref="B29:E29"/>
    <mergeCell ref="B30:E30"/>
    <mergeCell ref="B31:E31"/>
    <mergeCell ref="B33:B35"/>
    <mergeCell ref="B36:B38"/>
    <mergeCell ref="B14:E14"/>
    <mergeCell ref="B25:E25"/>
    <mergeCell ref="B26:E26"/>
    <mergeCell ref="B27:E27"/>
    <mergeCell ref="B2:E2"/>
    <mergeCell ref="B3:E3"/>
    <mergeCell ref="B4:E4"/>
    <mergeCell ref="B6:B9"/>
    <mergeCell ref="B10:B1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zoomScaleNormal="100" workbookViewId="0">
      <selection activeCell="E13" sqref="E13"/>
    </sheetView>
  </sheetViews>
  <sheetFormatPr defaultRowHeight="15" x14ac:dyDescent="0.25"/>
  <cols>
    <col min="3" max="3" width="42.42578125" bestFit="1" customWidth="1"/>
    <col min="4" max="4" width="10.42578125" bestFit="1" customWidth="1"/>
    <col min="5" max="5" width="11.7109375" bestFit="1" customWidth="1"/>
  </cols>
  <sheetData>
    <row r="1" spans="2:8" ht="15.75" thickBot="1" x14ac:dyDescent="0.3"/>
    <row r="2" spans="2:8" ht="35.25" customHeight="1" thickBot="1" x14ac:dyDescent="0.3">
      <c r="B2" s="244" t="s">
        <v>267</v>
      </c>
      <c r="C2" s="245"/>
      <c r="D2" s="245"/>
      <c r="E2" s="246"/>
    </row>
    <row r="3" spans="2:8" ht="21" x14ac:dyDescent="0.25">
      <c r="B3" s="301" t="s">
        <v>95</v>
      </c>
      <c r="C3" s="302"/>
      <c r="D3" s="302"/>
      <c r="E3" s="303"/>
    </row>
    <row r="4" spans="2:8" ht="18.75" customHeight="1" thickBot="1" x14ac:dyDescent="0.3">
      <c r="B4" s="333" t="s">
        <v>268</v>
      </c>
      <c r="C4" s="305"/>
      <c r="D4" s="305"/>
      <c r="E4" s="306"/>
    </row>
    <row r="5" spans="2:8" ht="17.25" customHeight="1" thickBot="1" x14ac:dyDescent="0.35">
      <c r="B5" s="96" t="s">
        <v>15</v>
      </c>
      <c r="C5" s="143" t="s">
        <v>113</v>
      </c>
      <c r="D5" s="97" t="s">
        <v>80</v>
      </c>
      <c r="E5" s="98" t="s">
        <v>12</v>
      </c>
      <c r="H5" s="3"/>
    </row>
    <row r="6" spans="2:8" ht="18.75" customHeight="1" x14ac:dyDescent="0.35">
      <c r="B6" s="235" t="s">
        <v>269</v>
      </c>
      <c r="C6" s="110" t="s">
        <v>270</v>
      </c>
      <c r="D6" s="33">
        <f>E6/0.85</f>
        <v>392.64705882352945</v>
      </c>
      <c r="E6" s="34">
        <f>445*0.75</f>
        <v>333.75</v>
      </c>
    </row>
    <row r="7" spans="2:8" ht="16.5" customHeight="1" x14ac:dyDescent="0.3">
      <c r="B7" s="233"/>
      <c r="C7" s="70" t="s">
        <v>148</v>
      </c>
      <c r="D7" s="71">
        <f>Adders!C7</f>
        <v>8</v>
      </c>
      <c r="E7" s="72"/>
    </row>
    <row r="8" spans="2:8" ht="17.25" customHeight="1" thickBot="1" x14ac:dyDescent="0.35">
      <c r="B8" s="298"/>
      <c r="C8" s="102" t="s">
        <v>149</v>
      </c>
      <c r="D8" s="103">
        <f>Adders!C25</f>
        <v>8</v>
      </c>
      <c r="E8" s="104"/>
    </row>
    <row r="9" spans="2:8" ht="18.75" customHeight="1" thickTop="1" x14ac:dyDescent="0.35">
      <c r="B9" s="297" t="s">
        <v>98</v>
      </c>
      <c r="C9" s="111" t="s">
        <v>271</v>
      </c>
      <c r="D9" s="56">
        <f>E9/0.85</f>
        <v>614.11764705882354</v>
      </c>
      <c r="E9" s="57">
        <f>696*0.75</f>
        <v>522</v>
      </c>
      <c r="H9" s="3"/>
    </row>
    <row r="10" spans="2:8" ht="16.5" customHeight="1" x14ac:dyDescent="0.3">
      <c r="B10" s="233"/>
      <c r="C10" s="60" t="s">
        <v>150</v>
      </c>
      <c r="D10" s="71">
        <f>Adders!C45</f>
        <v>36</v>
      </c>
      <c r="E10" s="72"/>
      <c r="H10" s="3"/>
    </row>
    <row r="11" spans="2:8" ht="17.25" customHeight="1" x14ac:dyDescent="0.3">
      <c r="B11" s="233"/>
      <c r="C11" s="35" t="s">
        <v>148</v>
      </c>
      <c r="D11" s="36">
        <f>Adders!C8</f>
        <v>16</v>
      </c>
      <c r="E11" s="61"/>
    </row>
    <row r="12" spans="2:8" ht="18" customHeight="1" thickBot="1" x14ac:dyDescent="0.35">
      <c r="B12" s="298"/>
      <c r="C12" s="102" t="s">
        <v>149</v>
      </c>
      <c r="D12" s="103">
        <f>Adders!C28</f>
        <v>16</v>
      </c>
      <c r="E12" s="104"/>
    </row>
    <row r="13" spans="2:8" ht="18.75" customHeight="1" thickTop="1" x14ac:dyDescent="0.35">
      <c r="B13" s="297" t="s">
        <v>97</v>
      </c>
      <c r="C13" s="111" t="s">
        <v>272</v>
      </c>
      <c r="D13" s="56">
        <f>E13/0.85</f>
        <v>621.17647058823536</v>
      </c>
      <c r="E13" s="57">
        <f>704*0.75</f>
        <v>528</v>
      </c>
    </row>
    <row r="14" spans="2:8" ht="17.25" customHeight="1" x14ac:dyDescent="0.3">
      <c r="B14" s="233"/>
      <c r="C14" s="60" t="s">
        <v>150</v>
      </c>
      <c r="D14" s="71">
        <f>Adders!C45</f>
        <v>36</v>
      </c>
      <c r="E14" s="72"/>
    </row>
    <row r="15" spans="2:8" ht="16.5" x14ac:dyDescent="0.3">
      <c r="B15" s="233"/>
      <c r="C15" s="35" t="s">
        <v>148</v>
      </c>
      <c r="D15" s="36">
        <f>Adders!C8</f>
        <v>16</v>
      </c>
      <c r="E15" s="61"/>
    </row>
    <row r="16" spans="2:8" ht="17.25" thickBot="1" x14ac:dyDescent="0.35">
      <c r="B16" s="298"/>
      <c r="C16" s="102" t="s">
        <v>149</v>
      </c>
      <c r="D16" s="103">
        <f>Adders!C28</f>
        <v>16</v>
      </c>
      <c r="E16" s="104"/>
    </row>
    <row r="17" spans="2:5" ht="18.75" thickTop="1" x14ac:dyDescent="0.35">
      <c r="B17" s="297" t="s">
        <v>99</v>
      </c>
      <c r="C17" s="111" t="s">
        <v>273</v>
      </c>
      <c r="D17" s="56">
        <f>E17/0.85</f>
        <v>915.88235294117646</v>
      </c>
      <c r="E17" s="57">
        <f>1038*0.75</f>
        <v>778.5</v>
      </c>
    </row>
    <row r="18" spans="2:5" ht="16.5" x14ac:dyDescent="0.3">
      <c r="B18" s="233"/>
      <c r="C18" s="60" t="s">
        <v>150</v>
      </c>
      <c r="D18" s="71">
        <f>Adders!C48</f>
        <v>72</v>
      </c>
      <c r="E18" s="72"/>
    </row>
    <row r="19" spans="2:5" ht="16.5" x14ac:dyDescent="0.3">
      <c r="B19" s="233"/>
      <c r="C19" s="35" t="s">
        <v>148</v>
      </c>
      <c r="D19" s="36">
        <f>Adders!C9</f>
        <v>32</v>
      </c>
      <c r="E19" s="61"/>
    </row>
    <row r="20" spans="2:5" ht="17.25" thickBot="1" x14ac:dyDescent="0.35">
      <c r="B20" s="298"/>
      <c r="C20" s="102" t="s">
        <v>149</v>
      </c>
      <c r="D20" s="103">
        <f>Adders!C29</f>
        <v>32</v>
      </c>
      <c r="E20" s="104"/>
    </row>
    <row r="21" spans="2:5" ht="18" thickTop="1" thickBot="1" x14ac:dyDescent="0.35">
      <c r="B21" s="149" t="s">
        <v>116</v>
      </c>
      <c r="C21" s="150"/>
      <c r="D21" s="108"/>
      <c r="E21" s="109"/>
    </row>
    <row r="22" spans="2:5" ht="17.25" thickBot="1" x14ac:dyDescent="0.35">
      <c r="B22" s="307" t="s">
        <v>18</v>
      </c>
      <c r="C22" s="308"/>
      <c r="D22" s="308"/>
      <c r="E22" s="309"/>
    </row>
    <row r="23" spans="2:5" ht="16.5" x14ac:dyDescent="0.3">
      <c r="B23" s="113"/>
      <c r="C23" s="45" t="s">
        <v>274</v>
      </c>
      <c r="D23" s="46">
        <f>Adders!C32</f>
        <v>76</v>
      </c>
      <c r="E23" s="47" t="s">
        <v>3</v>
      </c>
    </row>
    <row r="24" spans="2:5" ht="16.5" x14ac:dyDescent="0.3">
      <c r="B24" s="44"/>
      <c r="C24" s="45" t="s">
        <v>275</v>
      </c>
      <c r="D24" s="46">
        <f>Adders!C33</f>
        <v>21</v>
      </c>
      <c r="E24" s="47" t="s">
        <v>3</v>
      </c>
    </row>
    <row r="25" spans="2:5" ht="16.5" x14ac:dyDescent="0.3">
      <c r="B25" s="44"/>
      <c r="C25" s="45" t="s">
        <v>276</v>
      </c>
      <c r="D25" s="46">
        <f>Adders!C34</f>
        <v>94</v>
      </c>
      <c r="E25" s="47" t="s">
        <v>3</v>
      </c>
    </row>
    <row r="26" spans="2:5" ht="16.5" x14ac:dyDescent="0.3">
      <c r="B26" s="44"/>
      <c r="C26" s="48" t="s">
        <v>258</v>
      </c>
      <c r="D26" s="46">
        <f>Adders!C35</f>
        <v>130</v>
      </c>
      <c r="E26" s="49" t="s">
        <v>81</v>
      </c>
    </row>
    <row r="27" spans="2:5" ht="16.5" x14ac:dyDescent="0.3">
      <c r="B27" s="44"/>
      <c r="C27" s="48" t="s">
        <v>152</v>
      </c>
      <c r="D27" s="36">
        <f>Adders!C35</f>
        <v>130</v>
      </c>
      <c r="E27" s="50" t="s">
        <v>3</v>
      </c>
    </row>
    <row r="28" spans="2:5" ht="16.5" x14ac:dyDescent="0.3">
      <c r="B28" s="44"/>
      <c r="C28" s="141" t="s">
        <v>277</v>
      </c>
      <c r="D28" s="36">
        <f>Adders!C40</f>
        <v>67</v>
      </c>
      <c r="E28" s="142" t="s">
        <v>3</v>
      </c>
    </row>
    <row r="29" spans="2:5" ht="16.5" x14ac:dyDescent="0.3">
      <c r="B29" s="44"/>
      <c r="C29" s="141" t="s">
        <v>278</v>
      </c>
      <c r="D29" s="36">
        <f>Adders!C42</f>
        <v>47.717999999999996</v>
      </c>
      <c r="E29" s="142" t="s">
        <v>73</v>
      </c>
    </row>
    <row r="30" spans="2:5" ht="16.5" x14ac:dyDescent="0.3">
      <c r="B30" s="44"/>
      <c r="C30" s="48" t="s">
        <v>153</v>
      </c>
      <c r="D30" s="36">
        <f>Adders!C43</f>
        <v>150</v>
      </c>
      <c r="E30" s="50" t="s">
        <v>3</v>
      </c>
    </row>
    <row r="31" spans="2:5" ht="16.5" x14ac:dyDescent="0.3">
      <c r="B31" s="44"/>
      <c r="C31" s="48" t="s">
        <v>154</v>
      </c>
      <c r="D31" s="36">
        <f>Adders!C44</f>
        <v>32</v>
      </c>
      <c r="E31" s="142" t="s">
        <v>3</v>
      </c>
    </row>
    <row r="32" spans="2:5" ht="16.5" x14ac:dyDescent="0.3">
      <c r="B32" s="44"/>
      <c r="C32" s="141" t="s">
        <v>279</v>
      </c>
      <c r="D32" s="36">
        <f>Adders!C58</f>
        <v>27.500000000000004</v>
      </c>
      <c r="E32" s="142" t="s">
        <v>3</v>
      </c>
    </row>
    <row r="33" spans="2:5" ht="16.5" x14ac:dyDescent="0.3">
      <c r="B33" s="44"/>
      <c r="C33" s="48" t="s">
        <v>155</v>
      </c>
      <c r="D33" s="36">
        <f>Adders!C53</f>
        <v>76</v>
      </c>
      <c r="E33" s="50" t="s">
        <v>3</v>
      </c>
    </row>
    <row r="34" spans="2:5" ht="16.5" x14ac:dyDescent="0.3">
      <c r="B34" s="44"/>
      <c r="C34" s="48" t="s">
        <v>156</v>
      </c>
      <c r="D34" s="36">
        <f>Adders!C36</f>
        <v>700</v>
      </c>
      <c r="E34" s="50" t="s">
        <v>71</v>
      </c>
    </row>
    <row r="35" spans="2:5" ht="17.25" thickBot="1" x14ac:dyDescent="0.35">
      <c r="B35" s="51"/>
      <c r="C35" s="52" t="s">
        <v>9</v>
      </c>
      <c r="D35" s="39">
        <f>Adders!C23</f>
        <v>900</v>
      </c>
      <c r="E35" s="53" t="s">
        <v>71</v>
      </c>
    </row>
    <row r="36" spans="2:5" ht="16.5" x14ac:dyDescent="0.3">
      <c r="B36" s="285" t="s">
        <v>17</v>
      </c>
      <c r="C36" s="285"/>
      <c r="D36" s="285"/>
      <c r="E36" s="285"/>
    </row>
    <row r="37" spans="2:5" ht="16.5" x14ac:dyDescent="0.3">
      <c r="B37" s="225" t="s">
        <v>157</v>
      </c>
      <c r="C37" s="225"/>
      <c r="D37" s="225"/>
      <c r="E37" s="225"/>
    </row>
    <row r="38" spans="2:5" ht="16.5" x14ac:dyDescent="0.3">
      <c r="B38" s="78"/>
      <c r="C38" s="78"/>
      <c r="D38" s="78"/>
      <c r="E38" s="78"/>
    </row>
    <row r="39" spans="2:5" ht="16.5" x14ac:dyDescent="0.3">
      <c r="B39" s="54"/>
      <c r="C39" s="54"/>
      <c r="D39" s="54"/>
      <c r="E39" s="54"/>
    </row>
  </sheetData>
  <sheetProtection algorithmName="SHA-512" hashValue="jhJArTcwgjOWOojslmoUy7KWtpdmKKlbvkgzWU89HONDtrnngoX6r2QvYgspw/g8Y210BXQl3y35jODa12mqog==" saltValue="TeInV+iaYNvuSt9ZoxlbEg==" spinCount="100000" sheet="1" objects="1" scenarios="1"/>
  <mergeCells count="10">
    <mergeCell ref="B13:B16"/>
    <mergeCell ref="B36:E36"/>
    <mergeCell ref="B37:E37"/>
    <mergeCell ref="B22:E22"/>
    <mergeCell ref="B17:B20"/>
    <mergeCell ref="B2:E2"/>
    <mergeCell ref="B3:E3"/>
    <mergeCell ref="B4:E4"/>
    <mergeCell ref="B6:B8"/>
    <mergeCell ref="B9:B12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workbookViewId="0">
      <selection activeCell="E13" sqref="E13"/>
    </sheetView>
  </sheetViews>
  <sheetFormatPr defaultRowHeight="15" x14ac:dyDescent="0.25"/>
  <cols>
    <col min="3" max="3" width="49.5703125" bestFit="1" customWidth="1"/>
    <col min="4" max="4" width="10.42578125" bestFit="1" customWidth="1"/>
    <col min="5" max="5" width="11.7109375" bestFit="1" customWidth="1"/>
  </cols>
  <sheetData>
    <row r="1" spans="2:5" ht="15.75" thickBot="1" x14ac:dyDescent="0.3"/>
    <row r="2" spans="2:5" ht="35.25" customHeight="1" thickBot="1" x14ac:dyDescent="0.3">
      <c r="B2" s="244" t="s">
        <v>287</v>
      </c>
      <c r="C2" s="245"/>
      <c r="D2" s="245"/>
      <c r="E2" s="246"/>
    </row>
    <row r="3" spans="2:5" ht="21.75" thickBot="1" x14ac:dyDescent="0.3">
      <c r="B3" s="301" t="s">
        <v>288</v>
      </c>
      <c r="C3" s="302"/>
      <c r="D3" s="302"/>
      <c r="E3" s="303"/>
    </row>
    <row r="4" spans="2:5" ht="17.25" customHeight="1" thickBot="1" x14ac:dyDescent="0.35">
      <c r="B4" s="96" t="s">
        <v>15</v>
      </c>
      <c r="C4" s="143" t="s">
        <v>113</v>
      </c>
      <c r="D4" s="97" t="s">
        <v>80</v>
      </c>
      <c r="E4" s="98" t="s">
        <v>12</v>
      </c>
    </row>
    <row r="5" spans="2:5" ht="18" x14ac:dyDescent="0.35">
      <c r="B5" s="235">
        <v>4</v>
      </c>
      <c r="C5" s="110" t="s">
        <v>289</v>
      </c>
      <c r="D5" s="33">
        <f>E5/0.95</f>
        <v>473.68421052631584</v>
      </c>
      <c r="E5" s="34">
        <v>450</v>
      </c>
    </row>
    <row r="6" spans="2:5" ht="16.5" x14ac:dyDescent="0.3">
      <c r="B6" s="233"/>
      <c r="C6" s="180" t="s">
        <v>290</v>
      </c>
      <c r="D6" s="71">
        <f>Adders!C45</f>
        <v>36</v>
      </c>
      <c r="E6" s="72"/>
    </row>
    <row r="7" spans="2:5" ht="16.5" x14ac:dyDescent="0.3">
      <c r="B7" s="233"/>
      <c r="C7" s="60" t="s">
        <v>148</v>
      </c>
      <c r="D7" s="36">
        <f>Adders!C8</f>
        <v>16</v>
      </c>
      <c r="E7" s="61"/>
    </row>
    <row r="8" spans="2:5" ht="17.25" thickBot="1" x14ac:dyDescent="0.35">
      <c r="B8" s="298"/>
      <c r="C8" s="102" t="s">
        <v>149</v>
      </c>
      <c r="D8" s="103">
        <f>Adders!C28</f>
        <v>16</v>
      </c>
      <c r="E8" s="104"/>
    </row>
    <row r="9" spans="2:5" ht="18" thickTop="1" thickBot="1" x14ac:dyDescent="0.35">
      <c r="B9" s="330" t="s">
        <v>18</v>
      </c>
      <c r="C9" s="331"/>
      <c r="D9" s="331"/>
      <c r="E9" s="332"/>
    </row>
    <row r="10" spans="2:5" ht="16.5" x14ac:dyDescent="0.3">
      <c r="B10" s="44"/>
      <c r="C10" s="141" t="s">
        <v>291</v>
      </c>
      <c r="D10" s="36">
        <f>Adders!C54</f>
        <v>8</v>
      </c>
      <c r="E10" s="142" t="s">
        <v>3</v>
      </c>
    </row>
    <row r="11" spans="2:5" ht="16.5" x14ac:dyDescent="0.3">
      <c r="B11" s="44"/>
      <c r="C11" s="141" t="s">
        <v>292</v>
      </c>
      <c r="D11" s="36">
        <f>Adders!C55</f>
        <v>12</v>
      </c>
      <c r="E11" s="50" t="s">
        <v>3</v>
      </c>
    </row>
    <row r="12" spans="2:5" ht="16.5" x14ac:dyDescent="0.3">
      <c r="B12" s="44"/>
      <c r="C12" s="48" t="s">
        <v>156</v>
      </c>
      <c r="D12" s="36">
        <f>Adders!C36</f>
        <v>700</v>
      </c>
      <c r="E12" s="50" t="s">
        <v>71</v>
      </c>
    </row>
    <row r="13" spans="2:5" ht="17.25" thickBot="1" x14ac:dyDescent="0.35">
      <c r="B13" s="51"/>
      <c r="C13" s="52" t="s">
        <v>9</v>
      </c>
      <c r="D13" s="39">
        <f>Adders!C23</f>
        <v>900</v>
      </c>
      <c r="E13" s="53" t="s">
        <v>71</v>
      </c>
    </row>
    <row r="14" spans="2:5" ht="16.5" x14ac:dyDescent="0.3">
      <c r="B14" s="226" t="s">
        <v>17</v>
      </c>
      <c r="C14" s="226"/>
      <c r="D14" s="226"/>
      <c r="E14" s="226"/>
    </row>
    <row r="15" spans="2:5" ht="16.5" x14ac:dyDescent="0.3">
      <c r="B15" s="225" t="s">
        <v>157</v>
      </c>
      <c r="C15" s="225"/>
      <c r="D15" s="225"/>
      <c r="E15" s="225"/>
    </row>
    <row r="16" spans="2:5" ht="16.5" x14ac:dyDescent="0.3">
      <c r="B16" s="78"/>
      <c r="C16" s="78"/>
      <c r="D16" s="78"/>
      <c r="E16" s="78"/>
    </row>
    <row r="17" spans="2:5" ht="16.5" x14ac:dyDescent="0.3">
      <c r="B17" s="78"/>
      <c r="C17" s="78"/>
      <c r="D17" s="78"/>
      <c r="E17" s="78"/>
    </row>
  </sheetData>
  <sheetProtection algorithmName="SHA-512" hashValue="mkKl+mTdxKKPCQVr9QQTJ5bp2CxO581Mcuwi0oZZDXmglyatDqCd67QlaUzq+cgAJr5Lzhh/NB6hOqyE13+Alg==" saltValue="4jjxJ746rdEkPaAqdWGBKQ==" spinCount="100000" sheet="1" objects="1" scenarios="1"/>
  <mergeCells count="6">
    <mergeCell ref="B9:E9"/>
    <mergeCell ref="B14:E14"/>
    <mergeCell ref="B15:E15"/>
    <mergeCell ref="B2:E2"/>
    <mergeCell ref="B3:E3"/>
    <mergeCell ref="B5:B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0"/>
  <sheetViews>
    <sheetView workbookViewId="0">
      <selection activeCell="E22" sqref="E22"/>
    </sheetView>
  </sheetViews>
  <sheetFormatPr defaultRowHeight="15" x14ac:dyDescent="0.25"/>
  <cols>
    <col min="3" max="3" width="43.42578125" bestFit="1" customWidth="1"/>
    <col min="4" max="4" width="10.42578125" bestFit="1" customWidth="1"/>
    <col min="5" max="5" width="11.7109375" bestFit="1" customWidth="1"/>
  </cols>
  <sheetData>
    <row r="1" spans="1:7" ht="17.25" thickBot="1" x14ac:dyDescent="0.35">
      <c r="A1" s="157"/>
      <c r="B1" s="157"/>
      <c r="C1" s="157"/>
      <c r="D1" s="157"/>
      <c r="E1" s="157"/>
      <c r="F1" s="157"/>
      <c r="G1" s="157"/>
    </row>
    <row r="2" spans="1:7" ht="35.25" thickBot="1" x14ac:dyDescent="0.35">
      <c r="A2" s="157"/>
      <c r="B2" s="244" t="s">
        <v>87</v>
      </c>
      <c r="C2" s="245"/>
      <c r="D2" s="245"/>
      <c r="E2" s="246"/>
      <c r="F2" s="157"/>
      <c r="G2" s="157"/>
    </row>
    <row r="3" spans="1:7" ht="21" x14ac:dyDescent="0.3">
      <c r="A3" s="157"/>
      <c r="B3" s="301" t="s">
        <v>88</v>
      </c>
      <c r="C3" s="302"/>
      <c r="D3" s="302"/>
      <c r="E3" s="303"/>
      <c r="F3" s="157"/>
      <c r="G3" s="157"/>
    </row>
    <row r="4" spans="1:7" ht="18.75" thickBot="1" x14ac:dyDescent="0.35">
      <c r="A4" s="157"/>
      <c r="B4" s="333" t="s">
        <v>89</v>
      </c>
      <c r="C4" s="335"/>
      <c r="D4" s="335"/>
      <c r="E4" s="336"/>
      <c r="F4" s="157"/>
      <c r="G4" s="157"/>
    </row>
    <row r="5" spans="1:7" ht="17.25" thickBot="1" x14ac:dyDescent="0.35">
      <c r="A5" s="157"/>
      <c r="B5" s="158" t="s">
        <v>15</v>
      </c>
      <c r="C5" s="143" t="s">
        <v>113</v>
      </c>
      <c r="D5" s="143" t="s">
        <v>80</v>
      </c>
      <c r="E5" s="159" t="s">
        <v>12</v>
      </c>
      <c r="F5" s="157"/>
      <c r="G5" s="157"/>
    </row>
    <row r="6" spans="1:7" ht="18" x14ac:dyDescent="0.35">
      <c r="A6" s="157"/>
      <c r="B6" s="235">
        <v>4</v>
      </c>
      <c r="C6" s="110" t="s">
        <v>282</v>
      </c>
      <c r="D6" s="160">
        <v>280</v>
      </c>
      <c r="E6" s="179">
        <v>260</v>
      </c>
      <c r="F6" s="157"/>
      <c r="G6" s="157"/>
    </row>
    <row r="7" spans="1:7" ht="16.5" x14ac:dyDescent="0.3">
      <c r="A7" s="157"/>
      <c r="B7" s="233"/>
      <c r="C7" s="161" t="s">
        <v>209</v>
      </c>
      <c r="D7" s="162">
        <f>Adders!C47</f>
        <v>36</v>
      </c>
      <c r="E7" s="144"/>
      <c r="F7" s="157"/>
      <c r="G7" s="157"/>
    </row>
    <row r="8" spans="1:7" ht="16.5" x14ac:dyDescent="0.3">
      <c r="A8" s="157"/>
      <c r="B8" s="233"/>
      <c r="C8" s="163" t="s">
        <v>148</v>
      </c>
      <c r="D8" s="164">
        <f>Adders!C8</f>
        <v>16</v>
      </c>
      <c r="E8" s="165"/>
      <c r="F8" s="157"/>
      <c r="G8" s="157"/>
    </row>
    <row r="9" spans="1:7" ht="17.25" thickBot="1" x14ac:dyDescent="0.35">
      <c r="A9" s="157"/>
      <c r="B9" s="298"/>
      <c r="C9" s="166" t="s">
        <v>149</v>
      </c>
      <c r="D9" s="167">
        <f>Adders!C28</f>
        <v>16</v>
      </c>
      <c r="E9" s="168"/>
      <c r="F9" s="157"/>
      <c r="G9" s="157"/>
    </row>
    <row r="10" spans="1:7" ht="18.75" thickTop="1" x14ac:dyDescent="0.35">
      <c r="A10" s="157"/>
      <c r="B10" s="297">
        <v>8</v>
      </c>
      <c r="C10" s="111" t="s">
        <v>283</v>
      </c>
      <c r="D10" s="169">
        <v>520</v>
      </c>
      <c r="E10" s="170">
        <v>480</v>
      </c>
      <c r="F10" s="157"/>
      <c r="G10" s="157"/>
    </row>
    <row r="11" spans="1:7" ht="16.5" x14ac:dyDescent="0.3">
      <c r="A11" s="157"/>
      <c r="B11" s="233"/>
      <c r="C11" s="171" t="s">
        <v>150</v>
      </c>
      <c r="D11" s="162">
        <f>Adders!C48</f>
        <v>72</v>
      </c>
      <c r="E11" s="144"/>
      <c r="F11" s="157"/>
      <c r="G11" s="157"/>
    </row>
    <row r="12" spans="1:7" ht="16.5" x14ac:dyDescent="0.3">
      <c r="A12" s="157"/>
      <c r="B12" s="233"/>
      <c r="C12" s="163" t="s">
        <v>148</v>
      </c>
      <c r="D12" s="164">
        <f>Adders!C9</f>
        <v>32</v>
      </c>
      <c r="E12" s="165"/>
      <c r="F12" s="157"/>
      <c r="G12" s="157"/>
    </row>
    <row r="13" spans="1:7" ht="17.25" thickBot="1" x14ac:dyDescent="0.35">
      <c r="A13" s="157"/>
      <c r="B13" s="298"/>
      <c r="C13" s="166" t="s">
        <v>149</v>
      </c>
      <c r="D13" s="167">
        <f>Adders!C26</f>
        <v>16</v>
      </c>
      <c r="E13" s="168"/>
      <c r="F13" s="157"/>
      <c r="G13" s="157"/>
    </row>
    <row r="14" spans="1:7" ht="18" thickTop="1" thickBot="1" x14ac:dyDescent="0.35">
      <c r="A14" s="157"/>
      <c r="B14" s="299" t="s">
        <v>118</v>
      </c>
      <c r="C14" s="337"/>
      <c r="D14" s="172">
        <f>((D6/4)+(D10/8))/2</f>
        <v>67.5</v>
      </c>
      <c r="E14" s="173">
        <f>((E6/4)+(E10/8))/2</f>
        <v>62.5</v>
      </c>
      <c r="F14" s="157"/>
      <c r="G14" s="157"/>
    </row>
    <row r="15" spans="1:7" ht="17.25" thickBot="1" x14ac:dyDescent="0.35">
      <c r="A15" s="157"/>
      <c r="B15" s="338" t="s">
        <v>18</v>
      </c>
      <c r="C15" s="339"/>
      <c r="D15" s="339"/>
      <c r="E15" s="340"/>
      <c r="F15" s="157"/>
      <c r="G15" s="157"/>
    </row>
    <row r="16" spans="1:7" ht="16.5" x14ac:dyDescent="0.3">
      <c r="A16" s="157"/>
      <c r="B16" s="174"/>
      <c r="C16" s="141" t="s">
        <v>151</v>
      </c>
      <c r="D16" s="46">
        <f>Adders!C35</f>
        <v>130</v>
      </c>
      <c r="E16" s="49" t="s">
        <v>81</v>
      </c>
      <c r="F16" s="157"/>
      <c r="G16" s="157"/>
    </row>
    <row r="17" spans="1:7" ht="16.5" x14ac:dyDescent="0.3">
      <c r="A17" s="157"/>
      <c r="B17" s="174"/>
      <c r="C17" s="141" t="s">
        <v>152</v>
      </c>
      <c r="D17" s="164">
        <f>Adders!C39</f>
        <v>76</v>
      </c>
      <c r="E17" s="142" t="s">
        <v>3</v>
      </c>
      <c r="F17" s="157"/>
      <c r="G17" s="157"/>
    </row>
    <row r="18" spans="1:7" ht="16.5" x14ac:dyDescent="0.3">
      <c r="A18" s="157"/>
      <c r="B18" s="174"/>
      <c r="C18" s="141" t="s">
        <v>153</v>
      </c>
      <c r="D18" s="164">
        <f>Adders!C43</f>
        <v>150</v>
      </c>
      <c r="E18" s="142" t="s">
        <v>3</v>
      </c>
      <c r="F18" s="157"/>
      <c r="G18" s="157"/>
    </row>
    <row r="19" spans="1:7" ht="16.5" x14ac:dyDescent="0.3">
      <c r="A19" s="157"/>
      <c r="B19" s="174"/>
      <c r="C19" s="141" t="s">
        <v>154</v>
      </c>
      <c r="D19" s="164">
        <f>Adders!C44</f>
        <v>32</v>
      </c>
      <c r="E19" s="142" t="s">
        <v>70</v>
      </c>
      <c r="F19" s="157"/>
      <c r="G19" s="157"/>
    </row>
    <row r="20" spans="1:7" ht="16.5" x14ac:dyDescent="0.3">
      <c r="A20" s="157"/>
      <c r="B20" s="174"/>
      <c r="C20" s="141" t="s">
        <v>155</v>
      </c>
      <c r="D20" s="164">
        <f>Adders!C53</f>
        <v>76</v>
      </c>
      <c r="E20" s="142" t="s">
        <v>3</v>
      </c>
      <c r="F20" s="157"/>
      <c r="G20" s="157"/>
    </row>
    <row r="21" spans="1:7" ht="16.5" x14ac:dyDescent="0.3">
      <c r="A21" s="157"/>
      <c r="B21" s="174"/>
      <c r="C21" s="141" t="s">
        <v>156</v>
      </c>
      <c r="D21" s="164">
        <f>Adders!C36</f>
        <v>700</v>
      </c>
      <c r="E21" s="142" t="s">
        <v>71</v>
      </c>
      <c r="F21" s="157"/>
      <c r="G21" s="157"/>
    </row>
    <row r="22" spans="1:7" ht="17.25" thickBot="1" x14ac:dyDescent="0.35">
      <c r="A22" s="157"/>
      <c r="B22" s="175"/>
      <c r="C22" s="176" t="s">
        <v>9</v>
      </c>
      <c r="D22" s="177">
        <f>Adders!C23</f>
        <v>900</v>
      </c>
      <c r="E22" s="178" t="s">
        <v>71</v>
      </c>
      <c r="F22" s="157"/>
      <c r="G22" s="157"/>
    </row>
    <row r="23" spans="1:7" ht="16.5" x14ac:dyDescent="0.3">
      <c r="A23" s="157"/>
      <c r="B23" s="226" t="s">
        <v>17</v>
      </c>
      <c r="C23" s="226"/>
      <c r="D23" s="226"/>
      <c r="E23" s="226"/>
      <c r="F23" s="157"/>
      <c r="G23" s="157"/>
    </row>
    <row r="24" spans="1:7" ht="16.5" x14ac:dyDescent="0.3">
      <c r="A24" s="157"/>
      <c r="B24" s="225" t="s">
        <v>157</v>
      </c>
      <c r="C24" s="225"/>
      <c r="D24" s="225"/>
      <c r="E24" s="225"/>
      <c r="F24" s="157"/>
      <c r="G24" s="157"/>
    </row>
    <row r="25" spans="1:7" ht="16.5" x14ac:dyDescent="0.3">
      <c r="A25" s="157"/>
      <c r="B25" s="225" t="s">
        <v>281</v>
      </c>
      <c r="C25" s="225"/>
      <c r="D25" s="225"/>
      <c r="E25" s="225"/>
      <c r="F25" s="157"/>
      <c r="G25" s="157"/>
    </row>
    <row r="26" spans="1:7" ht="17.25" thickBot="1" x14ac:dyDescent="0.35">
      <c r="A26" s="157"/>
      <c r="B26" s="157"/>
      <c r="C26" s="157"/>
      <c r="D26" s="157"/>
      <c r="E26" s="157"/>
      <c r="F26" s="157"/>
      <c r="G26" s="157"/>
    </row>
    <row r="27" spans="1:7" ht="35.25" thickBot="1" x14ac:dyDescent="0.35">
      <c r="A27" s="157"/>
      <c r="B27" s="244" t="s">
        <v>90</v>
      </c>
      <c r="C27" s="245"/>
      <c r="D27" s="245"/>
      <c r="E27" s="246"/>
      <c r="F27" s="157"/>
      <c r="G27" s="157"/>
    </row>
    <row r="28" spans="1:7" ht="21" x14ac:dyDescent="0.3">
      <c r="A28" s="157"/>
      <c r="B28" s="301" t="s">
        <v>88</v>
      </c>
      <c r="C28" s="302"/>
      <c r="D28" s="302"/>
      <c r="E28" s="303"/>
      <c r="F28" s="157"/>
      <c r="G28" s="157"/>
    </row>
    <row r="29" spans="1:7" ht="18.75" thickBot="1" x14ac:dyDescent="0.35">
      <c r="A29" s="157"/>
      <c r="B29" s="333" t="s">
        <v>89</v>
      </c>
      <c r="C29" s="335"/>
      <c r="D29" s="335"/>
      <c r="E29" s="336"/>
      <c r="F29" s="157"/>
      <c r="G29" s="157"/>
    </row>
    <row r="30" spans="1:7" ht="17.25" thickBot="1" x14ac:dyDescent="0.35">
      <c r="A30" s="157"/>
      <c r="B30" s="158" t="s">
        <v>15</v>
      </c>
      <c r="C30" s="143" t="s">
        <v>113</v>
      </c>
      <c r="D30" s="143" t="s">
        <v>80</v>
      </c>
      <c r="E30" s="159" t="s">
        <v>12</v>
      </c>
      <c r="F30" s="157"/>
      <c r="G30" s="157"/>
    </row>
    <row r="31" spans="1:7" ht="18" x14ac:dyDescent="0.35">
      <c r="A31" s="157"/>
      <c r="B31" s="235">
        <v>4</v>
      </c>
      <c r="C31" s="110" t="s">
        <v>284</v>
      </c>
      <c r="D31" s="160">
        <v>300</v>
      </c>
      <c r="E31" s="179">
        <v>280</v>
      </c>
      <c r="F31" s="157"/>
      <c r="G31" s="157"/>
    </row>
    <row r="32" spans="1:7" ht="16.5" x14ac:dyDescent="0.3">
      <c r="A32" s="157"/>
      <c r="B32" s="233"/>
      <c r="C32" s="161" t="s">
        <v>209</v>
      </c>
      <c r="D32" s="162">
        <f>Adders!C45</f>
        <v>36</v>
      </c>
      <c r="E32" s="144"/>
      <c r="F32" s="157"/>
      <c r="G32" s="157"/>
    </row>
    <row r="33" spans="1:7" ht="16.5" x14ac:dyDescent="0.3">
      <c r="A33" s="157"/>
      <c r="B33" s="233"/>
      <c r="C33" s="163" t="s">
        <v>148</v>
      </c>
      <c r="D33" s="164">
        <f>Adders!C8</f>
        <v>16</v>
      </c>
      <c r="E33" s="165"/>
      <c r="F33" s="157"/>
      <c r="G33" s="157"/>
    </row>
    <row r="34" spans="1:7" ht="17.25" thickBot="1" x14ac:dyDescent="0.35">
      <c r="A34" s="157"/>
      <c r="B34" s="298"/>
      <c r="C34" s="166" t="s">
        <v>149</v>
      </c>
      <c r="D34" s="167">
        <f>Adders!C28</f>
        <v>16</v>
      </c>
      <c r="E34" s="168"/>
      <c r="F34" s="157"/>
      <c r="G34" s="157"/>
    </row>
    <row r="35" spans="1:7" ht="18.75" thickTop="1" x14ac:dyDescent="0.35">
      <c r="A35" s="157"/>
      <c r="B35" s="297">
        <v>8</v>
      </c>
      <c r="C35" s="111" t="s">
        <v>285</v>
      </c>
      <c r="D35" s="169">
        <v>560</v>
      </c>
      <c r="E35" s="170">
        <v>520</v>
      </c>
      <c r="F35" s="157"/>
      <c r="G35" s="157"/>
    </row>
    <row r="36" spans="1:7" ht="16.5" x14ac:dyDescent="0.3">
      <c r="A36" s="157"/>
      <c r="B36" s="233"/>
      <c r="C36" s="171" t="s">
        <v>150</v>
      </c>
      <c r="D36" s="162">
        <f>Adders!C48</f>
        <v>72</v>
      </c>
      <c r="E36" s="144"/>
      <c r="F36" s="157"/>
      <c r="G36" s="157"/>
    </row>
    <row r="37" spans="1:7" ht="16.5" x14ac:dyDescent="0.3">
      <c r="A37" s="157"/>
      <c r="B37" s="233"/>
      <c r="C37" s="163" t="s">
        <v>148</v>
      </c>
      <c r="D37" s="164">
        <f>Adders!C9</f>
        <v>32</v>
      </c>
      <c r="E37" s="165"/>
      <c r="F37" s="157"/>
      <c r="G37" s="157"/>
    </row>
    <row r="38" spans="1:7" ht="17.25" thickBot="1" x14ac:dyDescent="0.35">
      <c r="A38" s="157"/>
      <c r="B38" s="298"/>
      <c r="C38" s="166" t="s">
        <v>149</v>
      </c>
      <c r="D38" s="167">
        <f>Adders!C26</f>
        <v>16</v>
      </c>
      <c r="E38" s="168"/>
      <c r="F38" s="157"/>
      <c r="G38" s="157"/>
    </row>
    <row r="39" spans="1:7" ht="18" thickTop="1" thickBot="1" x14ac:dyDescent="0.35">
      <c r="A39" s="157"/>
      <c r="B39" s="341" t="s">
        <v>118</v>
      </c>
      <c r="C39" s="342"/>
      <c r="D39" s="172">
        <f>((D31/4)+(D35/8))/2</f>
        <v>72.5</v>
      </c>
      <c r="E39" s="173">
        <f>((E31/4)+(E35/8))/2</f>
        <v>67.5</v>
      </c>
      <c r="F39" s="157"/>
      <c r="G39" s="157"/>
    </row>
    <row r="40" spans="1:7" ht="17.25" thickBot="1" x14ac:dyDescent="0.35">
      <c r="A40" s="157"/>
      <c r="B40" s="338" t="s">
        <v>18</v>
      </c>
      <c r="C40" s="339"/>
      <c r="D40" s="339"/>
      <c r="E40" s="340"/>
      <c r="F40" s="157"/>
      <c r="G40" s="157"/>
    </row>
    <row r="41" spans="1:7" ht="16.5" x14ac:dyDescent="0.3">
      <c r="A41" s="157"/>
      <c r="B41" s="174"/>
      <c r="C41" s="141" t="s">
        <v>151</v>
      </c>
      <c r="D41" s="46">
        <f>Adders!C35</f>
        <v>130</v>
      </c>
      <c r="E41" s="49" t="s">
        <v>81</v>
      </c>
      <c r="F41" s="157"/>
      <c r="G41" s="157"/>
    </row>
    <row r="42" spans="1:7" ht="16.5" x14ac:dyDescent="0.3">
      <c r="A42" s="157"/>
      <c r="B42" s="174"/>
      <c r="C42" s="141" t="s">
        <v>152</v>
      </c>
      <c r="D42" s="164">
        <f>Adders!C33</f>
        <v>21</v>
      </c>
      <c r="E42" s="142" t="s">
        <v>3</v>
      </c>
      <c r="F42" s="157"/>
      <c r="G42" s="157"/>
    </row>
    <row r="43" spans="1:7" ht="16.5" x14ac:dyDescent="0.3">
      <c r="A43" s="157"/>
      <c r="B43" s="174"/>
      <c r="C43" s="141" t="s">
        <v>153</v>
      </c>
      <c r="D43" s="164">
        <f>Adders!C43</f>
        <v>150</v>
      </c>
      <c r="E43" s="142" t="s">
        <v>3</v>
      </c>
      <c r="F43" s="157"/>
      <c r="G43" s="157"/>
    </row>
    <row r="44" spans="1:7" ht="16.5" x14ac:dyDescent="0.3">
      <c r="A44" s="157"/>
      <c r="B44" s="174"/>
      <c r="C44" s="141" t="s">
        <v>154</v>
      </c>
      <c r="D44" s="164">
        <f>Adders!C44</f>
        <v>32</v>
      </c>
      <c r="E44" s="142" t="s">
        <v>70</v>
      </c>
      <c r="F44" s="157"/>
      <c r="G44" s="157"/>
    </row>
    <row r="45" spans="1:7" ht="16.5" x14ac:dyDescent="0.3">
      <c r="A45" s="157"/>
      <c r="B45" s="174"/>
      <c r="C45" s="141" t="s">
        <v>155</v>
      </c>
      <c r="D45" s="164">
        <f>Adders!C53</f>
        <v>76</v>
      </c>
      <c r="E45" s="142" t="s">
        <v>3</v>
      </c>
      <c r="F45" s="157"/>
      <c r="G45" s="157"/>
    </row>
    <row r="46" spans="1:7" ht="16.5" x14ac:dyDescent="0.3">
      <c r="A46" s="157"/>
      <c r="B46" s="174"/>
      <c r="C46" s="141" t="s">
        <v>156</v>
      </c>
      <c r="D46" s="164">
        <f>Adders!C36</f>
        <v>700</v>
      </c>
      <c r="E46" s="142" t="s">
        <v>71</v>
      </c>
      <c r="F46" s="157"/>
      <c r="G46" s="157"/>
    </row>
    <row r="47" spans="1:7" ht="17.25" thickBot="1" x14ac:dyDescent="0.35">
      <c r="A47" s="157"/>
      <c r="B47" s="175"/>
      <c r="C47" s="176" t="s">
        <v>9</v>
      </c>
      <c r="D47" s="177">
        <f>Adders!C23</f>
        <v>900</v>
      </c>
      <c r="E47" s="178" t="s">
        <v>71</v>
      </c>
      <c r="F47" s="157"/>
      <c r="G47" s="157"/>
    </row>
    <row r="48" spans="1:7" ht="16.5" x14ac:dyDescent="0.3">
      <c r="A48" s="157"/>
      <c r="B48" s="226" t="s">
        <v>17</v>
      </c>
      <c r="C48" s="226"/>
      <c r="D48" s="226"/>
      <c r="E48" s="226"/>
      <c r="F48" s="157"/>
      <c r="G48" s="157"/>
    </row>
    <row r="49" spans="1:7" ht="16.5" x14ac:dyDescent="0.3">
      <c r="A49" s="157"/>
      <c r="B49" s="225" t="s">
        <v>157</v>
      </c>
      <c r="C49" s="225"/>
      <c r="D49" s="225"/>
      <c r="E49" s="225"/>
      <c r="F49" s="157"/>
      <c r="G49" s="157"/>
    </row>
    <row r="50" spans="1:7" ht="16.5" x14ac:dyDescent="0.3">
      <c r="A50" s="157"/>
      <c r="B50" s="225" t="s">
        <v>281</v>
      </c>
      <c r="C50" s="225"/>
      <c r="D50" s="225"/>
      <c r="E50" s="225"/>
      <c r="F50" s="157"/>
      <c r="G50" s="157"/>
    </row>
  </sheetData>
  <sheetProtection algorithmName="SHA-512" hashValue="EGG+OKuxS616KoX9FH7dU0F0wLIY7YHZKkJMvYygklWtK8Up8QbpZTA6T4WEsNlo+/KN+2aXnZDH3xteX8Ksig==" saltValue="K4lCWhgUwu2rqNfdtMpDPQ==" spinCount="100000" sheet="1" objects="1" scenarios="1"/>
  <mergeCells count="20">
    <mergeCell ref="B50:E50"/>
    <mergeCell ref="B29:E29"/>
    <mergeCell ref="B31:B34"/>
    <mergeCell ref="B35:B38"/>
    <mergeCell ref="B39:C39"/>
    <mergeCell ref="B48:E48"/>
    <mergeCell ref="B49:E49"/>
    <mergeCell ref="B40:E40"/>
    <mergeCell ref="B28:E28"/>
    <mergeCell ref="B2:E2"/>
    <mergeCell ref="B3:E3"/>
    <mergeCell ref="B4:E4"/>
    <mergeCell ref="B6:B9"/>
    <mergeCell ref="B10:B13"/>
    <mergeCell ref="B14:C14"/>
    <mergeCell ref="B23:E23"/>
    <mergeCell ref="B24:E24"/>
    <mergeCell ref="B25:E25"/>
    <mergeCell ref="B27:E27"/>
    <mergeCell ref="B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I20" sqref="I20"/>
    </sheetView>
  </sheetViews>
  <sheetFormatPr defaultRowHeight="15" x14ac:dyDescent="0.25"/>
  <cols>
    <col min="1" max="1" width="5.5703125" customWidth="1"/>
    <col min="3" max="3" width="52.85546875" bestFit="1" customWidth="1"/>
    <col min="4" max="4" width="10.42578125" bestFit="1" customWidth="1"/>
    <col min="5" max="5" width="11.7109375" bestFit="1" customWidth="1"/>
  </cols>
  <sheetData>
    <row r="1" spans="1:6" ht="17.25" thickBot="1" x14ac:dyDescent="0.35">
      <c r="A1" s="28"/>
      <c r="B1" s="28"/>
      <c r="C1" s="28"/>
      <c r="D1" s="28"/>
      <c r="E1" s="28"/>
      <c r="F1" s="28"/>
    </row>
    <row r="2" spans="1:6" ht="34.5" x14ac:dyDescent="0.3">
      <c r="A2" s="28"/>
      <c r="B2" s="244" t="s">
        <v>91</v>
      </c>
      <c r="C2" s="245"/>
      <c r="D2" s="245"/>
      <c r="E2" s="246"/>
      <c r="F2" s="28"/>
    </row>
    <row r="3" spans="1:6" ht="21" x14ac:dyDescent="0.3">
      <c r="A3" s="28"/>
      <c r="B3" s="227" t="s">
        <v>92</v>
      </c>
      <c r="C3" s="228"/>
      <c r="D3" s="228"/>
      <c r="E3" s="229"/>
      <c r="F3" s="28"/>
    </row>
    <row r="4" spans="1:6" ht="18" x14ac:dyDescent="0.3">
      <c r="A4" s="28"/>
      <c r="B4" s="230" t="s">
        <v>93</v>
      </c>
      <c r="C4" s="231"/>
      <c r="D4" s="231"/>
      <c r="E4" s="232"/>
      <c r="F4" s="28"/>
    </row>
    <row r="5" spans="1:6" ht="16.5" x14ac:dyDescent="0.3">
      <c r="A5" s="28"/>
      <c r="B5" s="31" t="s">
        <v>15</v>
      </c>
      <c r="C5" s="29" t="s">
        <v>113</v>
      </c>
      <c r="D5" s="29" t="s">
        <v>80</v>
      </c>
      <c r="E5" s="30" t="s">
        <v>12</v>
      </c>
      <c r="F5" s="28"/>
    </row>
    <row r="6" spans="1:6" ht="18" x14ac:dyDescent="0.35">
      <c r="A6" s="28"/>
      <c r="B6" s="233">
        <v>2</v>
      </c>
      <c r="C6" s="55" t="s">
        <v>203</v>
      </c>
      <c r="D6" s="56">
        <f>E6/0.95</f>
        <v>294.47368421052636</v>
      </c>
      <c r="E6" s="57">
        <f>373*0.75</f>
        <v>279.75</v>
      </c>
      <c r="F6" s="28"/>
    </row>
    <row r="7" spans="1:6" ht="17.25" thickBot="1" x14ac:dyDescent="0.35">
      <c r="A7" s="28"/>
      <c r="B7" s="234"/>
      <c r="C7" s="62" t="s">
        <v>148</v>
      </c>
      <c r="D7" s="39">
        <f>Adders!C7</f>
        <v>8</v>
      </c>
      <c r="E7" s="59"/>
      <c r="F7" s="28"/>
    </row>
    <row r="8" spans="1:6" ht="18" x14ac:dyDescent="0.35">
      <c r="A8" s="28"/>
      <c r="B8" s="235">
        <v>4</v>
      </c>
      <c r="C8" s="32" t="s">
        <v>204</v>
      </c>
      <c r="D8" s="33">
        <f>E8/0.95</f>
        <v>416.84210526315792</v>
      </c>
      <c r="E8" s="34">
        <f>528*0.75</f>
        <v>396</v>
      </c>
      <c r="F8" s="194"/>
    </row>
    <row r="9" spans="1:6" ht="16.5" x14ac:dyDescent="0.3">
      <c r="A9" s="28"/>
      <c r="B9" s="233"/>
      <c r="C9" s="35" t="s">
        <v>150</v>
      </c>
      <c r="D9" s="36">
        <f>Adders!C47</f>
        <v>36</v>
      </c>
      <c r="E9" s="61"/>
      <c r="F9" s="28"/>
    </row>
    <row r="10" spans="1:6" ht="17.25" thickBot="1" x14ac:dyDescent="0.35">
      <c r="A10" s="28"/>
      <c r="B10" s="234"/>
      <c r="C10" s="62" t="s">
        <v>148</v>
      </c>
      <c r="D10" s="39">
        <f>Adders!C8</f>
        <v>16</v>
      </c>
      <c r="E10" s="59"/>
      <c r="F10" s="28"/>
    </row>
    <row r="11" spans="1:6" ht="18" x14ac:dyDescent="0.35">
      <c r="A11" s="28"/>
      <c r="B11" s="235">
        <v>8</v>
      </c>
      <c r="C11" s="32" t="s">
        <v>205</v>
      </c>
      <c r="D11" s="33">
        <f>E11/0.95</f>
        <v>813.94736842105272</v>
      </c>
      <c r="E11" s="34">
        <f>1031*0.75</f>
        <v>773.25</v>
      </c>
      <c r="F11" s="195"/>
    </row>
    <row r="12" spans="1:6" ht="16.5" x14ac:dyDescent="0.3">
      <c r="A12" s="28"/>
      <c r="B12" s="233"/>
      <c r="C12" s="35" t="s">
        <v>150</v>
      </c>
      <c r="D12" s="36">
        <f>Adders!C48</f>
        <v>72</v>
      </c>
      <c r="E12" s="61"/>
      <c r="F12" s="28"/>
    </row>
    <row r="13" spans="1:6" ht="17.25" thickBot="1" x14ac:dyDescent="0.35">
      <c r="A13" s="28"/>
      <c r="B13" s="234"/>
      <c r="C13" s="62" t="s">
        <v>148</v>
      </c>
      <c r="D13" s="39">
        <f>Adders!C9</f>
        <v>32</v>
      </c>
      <c r="E13" s="59"/>
      <c r="F13" s="28"/>
    </row>
    <row r="14" spans="1:6" ht="16.5" x14ac:dyDescent="0.3">
      <c r="A14" s="28"/>
      <c r="B14" s="247" t="s">
        <v>118</v>
      </c>
      <c r="C14" s="237"/>
      <c r="D14" s="42">
        <f>((D8/4)+(D11/8))/2</f>
        <v>102.97697368421053</v>
      </c>
      <c r="E14" s="64">
        <f>((E8/4)+(E11/8))/2</f>
        <v>97.828125</v>
      </c>
      <c r="F14" s="28"/>
    </row>
    <row r="15" spans="1:6" ht="16.5" x14ac:dyDescent="0.3">
      <c r="A15" s="28"/>
      <c r="B15" s="238" t="s">
        <v>18</v>
      </c>
      <c r="C15" s="239"/>
      <c r="D15" s="239"/>
      <c r="E15" s="240"/>
      <c r="F15" s="28"/>
    </row>
    <row r="16" spans="1:6" ht="16.5" x14ac:dyDescent="0.3">
      <c r="A16" s="28"/>
      <c r="B16" s="44"/>
      <c r="C16" s="48" t="s">
        <v>206</v>
      </c>
      <c r="D16" s="36">
        <f>Adders!C56</f>
        <v>15</v>
      </c>
      <c r="E16" s="50" t="s">
        <v>3</v>
      </c>
      <c r="F16" s="28"/>
    </row>
    <row r="17" spans="1:6" ht="16.5" x14ac:dyDescent="0.3">
      <c r="A17" s="28"/>
      <c r="B17" s="44"/>
      <c r="C17" s="48" t="s">
        <v>207</v>
      </c>
      <c r="D17" s="36">
        <f>Adders!C57</f>
        <v>25</v>
      </c>
      <c r="E17" s="50" t="s">
        <v>3</v>
      </c>
      <c r="F17" s="28"/>
    </row>
    <row r="18" spans="1:6" ht="16.5" x14ac:dyDescent="0.3">
      <c r="A18" s="28"/>
      <c r="B18" s="44"/>
      <c r="C18" s="48" t="s">
        <v>156</v>
      </c>
      <c r="D18" s="36">
        <f>Adders!C36</f>
        <v>700</v>
      </c>
      <c r="E18" s="50" t="s">
        <v>71</v>
      </c>
      <c r="F18" s="28"/>
    </row>
    <row r="19" spans="1:6" ht="17.25" thickBot="1" x14ac:dyDescent="0.35">
      <c r="A19" s="28"/>
      <c r="B19" s="51"/>
      <c r="C19" s="52" t="s">
        <v>9</v>
      </c>
      <c r="D19" s="39">
        <f>Adders!C23</f>
        <v>900</v>
      </c>
      <c r="E19" s="53" t="s">
        <v>71</v>
      </c>
      <c r="F19" s="28"/>
    </row>
    <row r="20" spans="1:6" ht="16.5" x14ac:dyDescent="0.3">
      <c r="A20" s="28"/>
      <c r="B20" s="226" t="s">
        <v>17</v>
      </c>
      <c r="C20" s="226"/>
      <c r="D20" s="226"/>
      <c r="E20" s="226"/>
      <c r="F20" s="28"/>
    </row>
    <row r="21" spans="1:6" ht="16.5" x14ac:dyDescent="0.3">
      <c r="A21" s="28"/>
      <c r="B21" s="225" t="s">
        <v>157</v>
      </c>
      <c r="C21" s="225"/>
      <c r="D21" s="225"/>
      <c r="E21" s="225"/>
      <c r="F21" s="28"/>
    </row>
    <row r="22" spans="1:6" ht="16.5" x14ac:dyDescent="0.3">
      <c r="A22" s="28"/>
      <c r="B22" s="225" t="s">
        <v>293</v>
      </c>
      <c r="C22" s="225"/>
      <c r="D22" s="225"/>
      <c r="E22" s="225"/>
      <c r="F22" s="28"/>
    </row>
    <row r="23" spans="1:6" ht="17.25" thickBot="1" x14ac:dyDescent="0.35">
      <c r="A23" s="28"/>
      <c r="B23" s="28"/>
      <c r="C23" s="28"/>
      <c r="D23" s="28"/>
      <c r="E23" s="28"/>
      <c r="F23" s="28"/>
    </row>
    <row r="24" spans="1:6" ht="34.5" x14ac:dyDescent="0.3">
      <c r="A24" s="28"/>
      <c r="B24" s="244" t="s">
        <v>94</v>
      </c>
      <c r="C24" s="245"/>
      <c r="D24" s="245"/>
      <c r="E24" s="246"/>
      <c r="F24" s="28"/>
    </row>
    <row r="25" spans="1:6" ht="16.5" x14ac:dyDescent="0.3">
      <c r="A25" s="28"/>
      <c r="B25" s="241" t="s">
        <v>86</v>
      </c>
      <c r="C25" s="242"/>
      <c r="D25" s="242"/>
      <c r="E25" s="243"/>
      <c r="F25" s="28"/>
    </row>
    <row r="26" spans="1:6" ht="21" x14ac:dyDescent="0.3">
      <c r="A26" s="28"/>
      <c r="B26" s="227" t="s">
        <v>108</v>
      </c>
      <c r="C26" s="228"/>
      <c r="D26" s="228"/>
      <c r="E26" s="229"/>
      <c r="F26" s="28"/>
    </row>
    <row r="27" spans="1:6" ht="18" x14ac:dyDescent="0.3">
      <c r="A27" s="28"/>
      <c r="B27" s="230" t="s">
        <v>107</v>
      </c>
      <c r="C27" s="231"/>
      <c r="D27" s="231"/>
      <c r="E27" s="232"/>
      <c r="F27" s="28"/>
    </row>
    <row r="28" spans="1:6" ht="16.5" x14ac:dyDescent="0.3">
      <c r="A28" s="28"/>
      <c r="B28" s="31" t="s">
        <v>15</v>
      </c>
      <c r="C28" s="29" t="s">
        <v>113</v>
      </c>
      <c r="D28" s="29" t="s">
        <v>80</v>
      </c>
      <c r="E28" s="30" t="s">
        <v>12</v>
      </c>
      <c r="F28" s="28"/>
    </row>
    <row r="29" spans="1:6" ht="18" x14ac:dyDescent="0.35">
      <c r="A29" s="28"/>
      <c r="B29" s="233">
        <v>2</v>
      </c>
      <c r="C29" s="55" t="s">
        <v>208</v>
      </c>
      <c r="D29" s="56">
        <f>E29/0.95</f>
        <v>320.5263157894737</v>
      </c>
      <c r="E29" s="57">
        <f>406*0.75</f>
        <v>304.5</v>
      </c>
      <c r="F29" s="28"/>
    </row>
    <row r="30" spans="1:6" ht="16.5" x14ac:dyDescent="0.3">
      <c r="A30" s="28"/>
      <c r="B30" s="233"/>
      <c r="C30" s="35" t="s">
        <v>209</v>
      </c>
      <c r="D30" s="36">
        <f>Adders!C50</f>
        <v>36</v>
      </c>
      <c r="E30" s="61"/>
      <c r="F30" s="28"/>
    </row>
    <row r="31" spans="1:6" ht="17.25" thickBot="1" x14ac:dyDescent="0.35">
      <c r="A31" s="28"/>
      <c r="B31" s="234"/>
      <c r="C31" s="62" t="s">
        <v>148</v>
      </c>
      <c r="D31" s="39">
        <f>Adders!C11</f>
        <v>16</v>
      </c>
      <c r="E31" s="59"/>
      <c r="F31" s="28"/>
    </row>
    <row r="32" spans="1:6" ht="18" x14ac:dyDescent="0.35">
      <c r="A32" s="28"/>
      <c r="B32" s="235">
        <v>4</v>
      </c>
      <c r="C32" s="32" t="s">
        <v>210</v>
      </c>
      <c r="D32" s="33">
        <f>E32/0.95</f>
        <v>486.31578947368422</v>
      </c>
      <c r="E32" s="34">
        <f>616*0.75</f>
        <v>462</v>
      </c>
      <c r="F32" s="28"/>
    </row>
    <row r="33" spans="1:6" ht="16.5" x14ac:dyDescent="0.3">
      <c r="A33" s="28"/>
      <c r="B33" s="233"/>
      <c r="C33" s="35" t="s">
        <v>150</v>
      </c>
      <c r="D33" s="36">
        <f>Adders!C51</f>
        <v>72</v>
      </c>
      <c r="E33" s="61"/>
      <c r="F33" s="28"/>
    </row>
    <row r="34" spans="1:6" ht="17.25" thickBot="1" x14ac:dyDescent="0.35">
      <c r="A34" s="28"/>
      <c r="B34" s="234"/>
      <c r="C34" s="62" t="s">
        <v>148</v>
      </c>
      <c r="D34" s="39">
        <f>Adders!C12</f>
        <v>24</v>
      </c>
      <c r="E34" s="59"/>
      <c r="F34" s="28"/>
    </row>
    <row r="35" spans="1:6" ht="18" x14ac:dyDescent="0.35">
      <c r="A35" s="28"/>
      <c r="B35" s="235">
        <v>8</v>
      </c>
      <c r="C35" s="32" t="s">
        <v>211</v>
      </c>
      <c r="D35" s="33">
        <f>E35/0.95</f>
        <v>966.31578947368428</v>
      </c>
      <c r="E35" s="34">
        <f>1224*0.75</f>
        <v>918</v>
      </c>
      <c r="F35" s="28"/>
    </row>
    <row r="36" spans="1:6" ht="16.5" x14ac:dyDescent="0.3">
      <c r="A36" s="28"/>
      <c r="B36" s="233"/>
      <c r="C36" s="35" t="s">
        <v>150</v>
      </c>
      <c r="D36" s="36">
        <f>Adders!C52</f>
        <v>108</v>
      </c>
      <c r="E36" s="61"/>
      <c r="F36" s="28"/>
    </row>
    <row r="37" spans="1:6" ht="17.25" thickBot="1" x14ac:dyDescent="0.35">
      <c r="A37" s="28"/>
      <c r="B37" s="234"/>
      <c r="C37" s="62" t="s">
        <v>148</v>
      </c>
      <c r="D37" s="39">
        <f>Adders!C13</f>
        <v>48</v>
      </c>
      <c r="E37" s="59"/>
      <c r="F37" s="28"/>
    </row>
    <row r="38" spans="1:6" ht="16.5" x14ac:dyDescent="0.3">
      <c r="A38" s="28"/>
      <c r="B38" s="236" t="s">
        <v>118</v>
      </c>
      <c r="C38" s="237"/>
      <c r="D38" s="42">
        <f>((D32/4)+(D35/8))/2</f>
        <v>121.18421052631579</v>
      </c>
      <c r="E38" s="64">
        <f>((E32/4)+(E35/8))/2</f>
        <v>115.125</v>
      </c>
      <c r="F38" s="28"/>
    </row>
    <row r="39" spans="1:6" ht="16.5" x14ac:dyDescent="0.3">
      <c r="A39" s="28"/>
      <c r="B39" s="238" t="s">
        <v>18</v>
      </c>
      <c r="C39" s="239"/>
      <c r="D39" s="239"/>
      <c r="E39" s="240"/>
      <c r="F39" s="28"/>
    </row>
    <row r="40" spans="1:6" ht="16.5" x14ac:dyDescent="0.3">
      <c r="A40" s="28"/>
      <c r="B40" s="44"/>
      <c r="C40" s="48" t="s">
        <v>206</v>
      </c>
      <c r="D40" s="36">
        <f>Adders!C56</f>
        <v>15</v>
      </c>
      <c r="E40" s="50" t="s">
        <v>3</v>
      </c>
      <c r="F40" s="28"/>
    </row>
    <row r="41" spans="1:6" ht="16.5" x14ac:dyDescent="0.3">
      <c r="A41" s="28"/>
      <c r="B41" s="44"/>
      <c r="C41" s="48" t="s">
        <v>207</v>
      </c>
      <c r="D41" s="36">
        <f>Adders!C57</f>
        <v>25</v>
      </c>
      <c r="E41" s="50" t="s">
        <v>3</v>
      </c>
      <c r="F41" s="28"/>
    </row>
    <row r="42" spans="1:6" ht="16.5" x14ac:dyDescent="0.3">
      <c r="A42" s="28"/>
      <c r="B42" s="44"/>
      <c r="C42" s="48" t="s">
        <v>183</v>
      </c>
      <c r="D42" s="36">
        <f>Adders!C64</f>
        <v>32</v>
      </c>
      <c r="E42" s="50" t="s">
        <v>3</v>
      </c>
      <c r="F42" s="28"/>
    </row>
    <row r="43" spans="1:6" ht="16.5" x14ac:dyDescent="0.3">
      <c r="A43" s="28"/>
      <c r="B43" s="44"/>
      <c r="C43" s="48" t="s">
        <v>156</v>
      </c>
      <c r="D43" s="36">
        <f>Adders!C36</f>
        <v>700</v>
      </c>
      <c r="E43" s="50" t="s">
        <v>71</v>
      </c>
      <c r="F43" s="28"/>
    </row>
    <row r="44" spans="1:6" ht="17.25" thickBot="1" x14ac:dyDescent="0.35">
      <c r="A44" s="28"/>
      <c r="B44" s="51"/>
      <c r="C44" s="52" t="s">
        <v>9</v>
      </c>
      <c r="D44" s="39">
        <f>Adders!C23</f>
        <v>900</v>
      </c>
      <c r="E44" s="53" t="s">
        <v>71</v>
      </c>
      <c r="F44" s="28"/>
    </row>
    <row r="45" spans="1:6" ht="16.5" x14ac:dyDescent="0.3">
      <c r="A45" s="28"/>
      <c r="B45" s="226" t="s">
        <v>17</v>
      </c>
      <c r="C45" s="226"/>
      <c r="D45" s="226"/>
      <c r="E45" s="226"/>
      <c r="F45" s="28"/>
    </row>
    <row r="46" spans="1:6" ht="16.5" x14ac:dyDescent="0.3">
      <c r="A46" s="28"/>
      <c r="B46" s="225" t="s">
        <v>157</v>
      </c>
      <c r="C46" s="225"/>
      <c r="D46" s="225"/>
      <c r="E46" s="225"/>
      <c r="F46" s="28"/>
    </row>
    <row r="47" spans="1:6" ht="16.5" x14ac:dyDescent="0.3">
      <c r="A47" s="28"/>
      <c r="B47" s="225" t="s">
        <v>179</v>
      </c>
      <c r="C47" s="225"/>
      <c r="D47" s="225"/>
      <c r="E47" s="225"/>
      <c r="F47" s="28"/>
    </row>
    <row r="48" spans="1:6" ht="16.5" x14ac:dyDescent="0.3">
      <c r="A48" s="28"/>
      <c r="B48" s="28"/>
      <c r="C48" s="28"/>
      <c r="D48" s="28"/>
      <c r="E48" s="28"/>
      <c r="F48" s="28"/>
    </row>
    <row r="49" spans="1:6" ht="16.5" x14ac:dyDescent="0.3">
      <c r="A49" s="28"/>
      <c r="B49" s="28"/>
      <c r="C49" s="28"/>
      <c r="D49" s="28"/>
      <c r="E49" s="28"/>
      <c r="F49" s="28"/>
    </row>
    <row r="50" spans="1:6" ht="16.5" x14ac:dyDescent="0.3">
      <c r="A50" s="28"/>
      <c r="B50" s="28"/>
      <c r="C50" s="28"/>
      <c r="D50" s="28"/>
      <c r="E50" s="28"/>
      <c r="F50" s="28"/>
    </row>
    <row r="51" spans="1:6" ht="16.5" x14ac:dyDescent="0.3">
      <c r="A51" s="28"/>
      <c r="B51" s="28"/>
      <c r="C51" s="28"/>
      <c r="D51" s="28"/>
      <c r="E51" s="28"/>
      <c r="F51" s="28"/>
    </row>
    <row r="52" spans="1:6" ht="16.5" x14ac:dyDescent="0.3">
      <c r="A52" s="28"/>
      <c r="B52" s="28"/>
      <c r="C52" s="28"/>
      <c r="D52" s="28"/>
      <c r="E52" s="28"/>
      <c r="F52" s="28"/>
    </row>
  </sheetData>
  <sheetProtection algorithmName="SHA-512" hashValue="PJRinlWN33JJLQ1loXvR7ojghI44UYo+7KFupSuE4k3V8Qx9Jj0/HDpgd4cP53c87sdghYY+qrck6oh5TQqtAQ==" saltValue="8GdhwRXi2Oqc8TwkUl+Tng==" spinCount="100000" sheet="1" objects="1" scenarios="1"/>
  <mergeCells count="23">
    <mergeCell ref="B25:E25"/>
    <mergeCell ref="B2:E2"/>
    <mergeCell ref="B3:E3"/>
    <mergeCell ref="B4:E4"/>
    <mergeCell ref="B6:B7"/>
    <mergeCell ref="B8:B10"/>
    <mergeCell ref="B11:B13"/>
    <mergeCell ref="B14:C14"/>
    <mergeCell ref="B20:E20"/>
    <mergeCell ref="B21:E21"/>
    <mergeCell ref="B22:E22"/>
    <mergeCell ref="B24:E24"/>
    <mergeCell ref="B15:E15"/>
    <mergeCell ref="B47:E47"/>
    <mergeCell ref="B45:E45"/>
    <mergeCell ref="B46:E46"/>
    <mergeCell ref="B26:E26"/>
    <mergeCell ref="B27:E27"/>
    <mergeCell ref="B29:B31"/>
    <mergeCell ref="B32:B34"/>
    <mergeCell ref="B35:B37"/>
    <mergeCell ref="B38:C38"/>
    <mergeCell ref="B39:E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27"/>
  <sheetViews>
    <sheetView zoomScaleNormal="100" workbookViewId="0">
      <selection activeCell="H31" sqref="H31"/>
    </sheetView>
  </sheetViews>
  <sheetFormatPr defaultRowHeight="15" x14ac:dyDescent="0.25"/>
  <cols>
    <col min="1" max="1" width="3" customWidth="1"/>
    <col min="2" max="2" width="9" customWidth="1"/>
    <col min="3" max="3" width="38.5703125" bestFit="1" customWidth="1"/>
    <col min="4" max="4" width="10.42578125" bestFit="1" customWidth="1"/>
    <col min="5" max="5" width="11.7109375" bestFit="1" customWidth="1"/>
  </cols>
  <sheetData>
    <row r="1" spans="1:5" ht="17.25" thickBot="1" x14ac:dyDescent="0.35">
      <c r="A1" s="28"/>
      <c r="B1" s="28"/>
      <c r="C1" s="28"/>
      <c r="D1" s="28"/>
      <c r="E1" s="28"/>
    </row>
    <row r="2" spans="1:5" ht="34.5" x14ac:dyDescent="0.3">
      <c r="A2" s="28"/>
      <c r="B2" s="244" t="s">
        <v>72</v>
      </c>
      <c r="C2" s="245"/>
      <c r="D2" s="245"/>
      <c r="E2" s="246"/>
    </row>
    <row r="3" spans="1:5" ht="22.5" x14ac:dyDescent="0.3">
      <c r="A3" s="28"/>
      <c r="B3" s="249" t="s">
        <v>95</v>
      </c>
      <c r="C3" s="250"/>
      <c r="D3" s="250"/>
      <c r="E3" s="251"/>
    </row>
    <row r="4" spans="1:5" ht="18.75" customHeight="1" x14ac:dyDescent="0.3">
      <c r="A4" s="28"/>
      <c r="B4" s="230" t="s">
        <v>96</v>
      </c>
      <c r="C4" s="231"/>
      <c r="D4" s="231"/>
      <c r="E4" s="232"/>
    </row>
    <row r="5" spans="1:5" ht="15" customHeight="1" x14ac:dyDescent="0.3">
      <c r="A5" s="28"/>
      <c r="B5" s="31" t="s">
        <v>15</v>
      </c>
      <c r="C5" s="29" t="s">
        <v>113</v>
      </c>
      <c r="D5" s="29" t="s">
        <v>80</v>
      </c>
      <c r="E5" s="30" t="s">
        <v>12</v>
      </c>
    </row>
    <row r="6" spans="1:5" ht="18" x14ac:dyDescent="0.35">
      <c r="A6" s="28"/>
      <c r="B6" s="233" t="s">
        <v>97</v>
      </c>
      <c r="C6" s="196" t="s">
        <v>197</v>
      </c>
      <c r="D6" s="56">
        <f>E6/0.95</f>
        <v>271.57894736842104</v>
      </c>
      <c r="E6" s="57">
        <v>258</v>
      </c>
    </row>
    <row r="7" spans="1:5" ht="17.25" thickBot="1" x14ac:dyDescent="0.35">
      <c r="A7" s="28"/>
      <c r="B7" s="234"/>
      <c r="C7" s="38" t="s">
        <v>148</v>
      </c>
      <c r="D7" s="39">
        <f>Adders!C4</f>
        <v>8</v>
      </c>
      <c r="E7" s="59"/>
    </row>
    <row r="8" spans="1:5" ht="18" x14ac:dyDescent="0.35">
      <c r="A8" s="28"/>
      <c r="B8" s="235" t="s">
        <v>98</v>
      </c>
      <c r="C8" s="151" t="s">
        <v>198</v>
      </c>
      <c r="D8" s="33">
        <f>E8/0.95</f>
        <v>343.15789473684214</v>
      </c>
      <c r="E8" s="34">
        <v>326</v>
      </c>
    </row>
    <row r="9" spans="1:5" ht="16.5" x14ac:dyDescent="0.3">
      <c r="A9" s="28"/>
      <c r="B9" s="233"/>
      <c r="C9" s="60" t="s">
        <v>150</v>
      </c>
      <c r="D9" s="36">
        <f>Adders!C47</f>
        <v>36</v>
      </c>
      <c r="E9" s="61"/>
    </row>
    <row r="10" spans="1:5" ht="15" customHeight="1" thickBot="1" x14ac:dyDescent="0.35">
      <c r="A10" s="28"/>
      <c r="B10" s="234"/>
      <c r="C10" s="62" t="s">
        <v>148</v>
      </c>
      <c r="D10" s="39">
        <f>Adders!C8</f>
        <v>16</v>
      </c>
      <c r="E10" s="59"/>
    </row>
    <row r="11" spans="1:5" ht="18" x14ac:dyDescent="0.35">
      <c r="A11" s="28"/>
      <c r="B11" s="235" t="s">
        <v>99</v>
      </c>
      <c r="C11" s="151" t="s">
        <v>199</v>
      </c>
      <c r="D11" s="33">
        <f>E11/0.95</f>
        <v>414.73684210526318</v>
      </c>
      <c r="E11" s="34">
        <v>394</v>
      </c>
    </row>
    <row r="12" spans="1:5" ht="16.5" x14ac:dyDescent="0.3">
      <c r="A12" s="28"/>
      <c r="B12" s="233"/>
      <c r="C12" s="60" t="s">
        <v>150</v>
      </c>
      <c r="D12" s="36">
        <f>Adders!C47</f>
        <v>36</v>
      </c>
      <c r="E12" s="61"/>
    </row>
    <row r="13" spans="1:5" ht="16.5" x14ac:dyDescent="0.3">
      <c r="A13" s="28"/>
      <c r="B13" s="233"/>
      <c r="C13" s="35" t="s">
        <v>148</v>
      </c>
      <c r="D13" s="36">
        <f>Adders!C8</f>
        <v>16</v>
      </c>
      <c r="E13" s="61"/>
    </row>
    <row r="14" spans="1:5" ht="16.5" x14ac:dyDescent="0.3">
      <c r="A14" s="28"/>
      <c r="B14" s="238" t="s">
        <v>18</v>
      </c>
      <c r="C14" s="239"/>
      <c r="D14" s="239"/>
      <c r="E14" s="240"/>
    </row>
    <row r="15" spans="1:5" ht="16.5" x14ac:dyDescent="0.3">
      <c r="A15" s="28"/>
      <c r="B15" s="44"/>
      <c r="C15" s="45" t="s">
        <v>200</v>
      </c>
      <c r="D15" s="36">
        <f>Adders!C33</f>
        <v>21</v>
      </c>
      <c r="E15" s="37" t="s">
        <v>3</v>
      </c>
    </row>
    <row r="16" spans="1:5" ht="16.5" x14ac:dyDescent="0.3">
      <c r="A16" s="28"/>
      <c r="B16" s="44"/>
      <c r="C16" s="48" t="s">
        <v>151</v>
      </c>
      <c r="D16" s="46">
        <f>Adders!C35</f>
        <v>130</v>
      </c>
      <c r="E16" s="49" t="s">
        <v>81</v>
      </c>
    </row>
    <row r="17" spans="1:5" ht="16.5" x14ac:dyDescent="0.3">
      <c r="A17" s="28"/>
      <c r="B17" s="44"/>
      <c r="C17" s="48" t="s">
        <v>201</v>
      </c>
      <c r="D17" s="46">
        <f>Adders!C41</f>
        <v>48</v>
      </c>
      <c r="E17" s="49" t="s">
        <v>3</v>
      </c>
    </row>
    <row r="18" spans="1:5" ht="16.5" x14ac:dyDescent="0.3">
      <c r="A18" s="28"/>
      <c r="B18" s="44"/>
      <c r="C18" s="48" t="s">
        <v>154</v>
      </c>
      <c r="D18" s="36">
        <f>Adders!C44</f>
        <v>32</v>
      </c>
      <c r="E18" s="50" t="s">
        <v>70</v>
      </c>
    </row>
    <row r="19" spans="1:5" ht="16.5" x14ac:dyDescent="0.3">
      <c r="A19" s="28"/>
      <c r="B19" s="44"/>
      <c r="C19" s="48" t="s">
        <v>156</v>
      </c>
      <c r="D19" s="36">
        <f>Adders!C36</f>
        <v>700</v>
      </c>
      <c r="E19" s="50" t="s">
        <v>71</v>
      </c>
    </row>
    <row r="20" spans="1:5" ht="17.25" thickBot="1" x14ac:dyDescent="0.35">
      <c r="A20" s="28"/>
      <c r="B20" s="51"/>
      <c r="C20" s="52" t="s">
        <v>9</v>
      </c>
      <c r="D20" s="39">
        <f>Adders!C23</f>
        <v>900</v>
      </c>
      <c r="E20" s="53" t="s">
        <v>71</v>
      </c>
    </row>
    <row r="21" spans="1:5" ht="16.5" x14ac:dyDescent="0.3">
      <c r="A21" s="28"/>
      <c r="B21" s="226" t="s">
        <v>17</v>
      </c>
      <c r="C21" s="226"/>
      <c r="D21" s="226"/>
      <c r="E21" s="226"/>
    </row>
    <row r="22" spans="1:5" ht="16.5" x14ac:dyDescent="0.3">
      <c r="A22" s="28"/>
      <c r="B22" s="225" t="s">
        <v>157</v>
      </c>
      <c r="C22" s="225"/>
      <c r="D22" s="225"/>
      <c r="E22" s="225"/>
    </row>
    <row r="23" spans="1:5" ht="16.5" x14ac:dyDescent="0.3">
      <c r="A23" s="28"/>
      <c r="B23" s="248" t="s">
        <v>202</v>
      </c>
      <c r="C23" s="248"/>
      <c r="D23" s="248"/>
      <c r="E23" s="248"/>
    </row>
    <row r="24" spans="1:5" ht="16.5" x14ac:dyDescent="0.3">
      <c r="A24" s="28"/>
      <c r="B24" s="28"/>
      <c r="C24" s="28"/>
      <c r="D24" s="28"/>
      <c r="E24" s="28"/>
    </row>
    <row r="25" spans="1:5" ht="16.5" x14ac:dyDescent="0.3">
      <c r="A25" s="28"/>
      <c r="B25" s="223" t="s">
        <v>353</v>
      </c>
      <c r="C25" s="28"/>
      <c r="D25" s="28"/>
      <c r="E25" s="28"/>
    </row>
    <row r="26" spans="1:5" ht="16.5" x14ac:dyDescent="0.3">
      <c r="A26" s="28"/>
      <c r="B26" s="28"/>
      <c r="C26" s="28"/>
      <c r="D26" s="28"/>
      <c r="E26" s="28"/>
    </row>
    <row r="27" spans="1:5" ht="16.5" x14ac:dyDescent="0.3">
      <c r="A27" s="28"/>
      <c r="B27" s="28"/>
      <c r="C27" s="28"/>
      <c r="D27" s="28"/>
      <c r="E27" s="28"/>
    </row>
  </sheetData>
  <sheetProtection algorithmName="SHA-512" hashValue="jDMfBqNH0r/2MMEtXZ79odXGOiNrMqxiL93K7n+6zZxHxBh9Eb4/s3+wC23om6kdqldLTeEVkWaei2jVsZTmcQ==" saltValue="dBHXVimqtix92RDGyj8F3g==" spinCount="100000" sheet="1" objects="1" scenarios="1"/>
  <mergeCells count="10">
    <mergeCell ref="B22:E22"/>
    <mergeCell ref="B23:E23"/>
    <mergeCell ref="B2:E2"/>
    <mergeCell ref="B3:E3"/>
    <mergeCell ref="B4:E4"/>
    <mergeCell ref="B6:B7"/>
    <mergeCell ref="B8:B10"/>
    <mergeCell ref="B11:B13"/>
    <mergeCell ref="B21:E21"/>
    <mergeCell ref="B14:E1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23"/>
  <sheetViews>
    <sheetView zoomScaleNormal="100" workbookViewId="0">
      <selection activeCell="F25" sqref="F25"/>
    </sheetView>
  </sheetViews>
  <sheetFormatPr defaultRowHeight="15" x14ac:dyDescent="0.25"/>
  <cols>
    <col min="1" max="1" width="7.140625" customWidth="1"/>
    <col min="3" max="3" width="43.7109375" bestFit="1" customWidth="1"/>
    <col min="4" max="4" width="10.42578125" bestFit="1" customWidth="1"/>
    <col min="5" max="5" width="11.7109375" bestFit="1" customWidth="1"/>
  </cols>
  <sheetData>
    <row r="1" spans="1:6" ht="17.25" thickBot="1" x14ac:dyDescent="0.35">
      <c r="A1" s="28"/>
      <c r="B1" s="28"/>
      <c r="C1" s="28"/>
      <c r="D1" s="28"/>
      <c r="E1" s="28"/>
      <c r="F1" s="28"/>
    </row>
    <row r="2" spans="1:6" ht="32.25" customHeight="1" x14ac:dyDescent="0.3">
      <c r="A2" s="28"/>
      <c r="B2" s="244" t="s">
        <v>100</v>
      </c>
      <c r="C2" s="245"/>
      <c r="D2" s="245"/>
      <c r="E2" s="246"/>
      <c r="F2" s="28"/>
    </row>
    <row r="3" spans="1:6" ht="21" x14ac:dyDescent="0.3">
      <c r="A3" s="28"/>
      <c r="B3" s="227" t="s">
        <v>102</v>
      </c>
      <c r="C3" s="228"/>
      <c r="D3" s="228"/>
      <c r="E3" s="229"/>
      <c r="F3" s="28"/>
    </row>
    <row r="4" spans="1:6" ht="15.75" customHeight="1" x14ac:dyDescent="0.3">
      <c r="A4" s="28"/>
      <c r="B4" s="31" t="s">
        <v>15</v>
      </c>
      <c r="C4" s="29" t="s">
        <v>113</v>
      </c>
      <c r="D4" s="29" t="s">
        <v>80</v>
      </c>
      <c r="E4" s="30" t="s">
        <v>12</v>
      </c>
      <c r="F4" s="28"/>
    </row>
    <row r="5" spans="1:6" ht="18" x14ac:dyDescent="0.35">
      <c r="A5" s="28"/>
      <c r="B5" s="233">
        <v>2</v>
      </c>
      <c r="C5" s="152" t="s">
        <v>194</v>
      </c>
      <c r="D5" s="56">
        <f>E5/0.85</f>
        <v>247.94117647058823</v>
      </c>
      <c r="E5" s="57">
        <f>281*0.75</f>
        <v>210.75</v>
      </c>
      <c r="F5" s="28"/>
    </row>
    <row r="6" spans="1:6" ht="15.75" customHeight="1" thickBot="1" x14ac:dyDescent="0.35">
      <c r="A6" s="28"/>
      <c r="B6" s="234"/>
      <c r="C6" s="62" t="s">
        <v>148</v>
      </c>
      <c r="D6" s="39">
        <f>Adders!C4</f>
        <v>8</v>
      </c>
      <c r="E6" s="59"/>
      <c r="F6" s="28"/>
    </row>
    <row r="7" spans="1:6" ht="18" x14ac:dyDescent="0.35">
      <c r="A7" s="28"/>
      <c r="B7" s="235">
        <v>4</v>
      </c>
      <c r="C7" s="151" t="s">
        <v>195</v>
      </c>
      <c r="D7" s="33">
        <f>E7/0.85</f>
        <v>370.58823529411768</v>
      </c>
      <c r="E7" s="34">
        <f>420*0.75</f>
        <v>315</v>
      </c>
      <c r="F7" s="28"/>
    </row>
    <row r="8" spans="1:6" ht="15" customHeight="1" thickBot="1" x14ac:dyDescent="0.35">
      <c r="A8" s="28"/>
      <c r="B8" s="234"/>
      <c r="C8" s="62" t="s">
        <v>148</v>
      </c>
      <c r="D8" s="39">
        <f>Adders!C4</f>
        <v>8</v>
      </c>
      <c r="E8" s="59"/>
      <c r="F8" s="28"/>
    </row>
    <row r="9" spans="1:6" ht="18" x14ac:dyDescent="0.35">
      <c r="A9" s="28"/>
      <c r="B9" s="235">
        <v>8</v>
      </c>
      <c r="C9" s="151" t="s">
        <v>196</v>
      </c>
      <c r="D9" s="33">
        <f>E9/0.85</f>
        <v>586.76470588235293</v>
      </c>
      <c r="E9" s="34">
        <f>665*0.75</f>
        <v>498.75</v>
      </c>
      <c r="F9" s="28"/>
    </row>
    <row r="10" spans="1:6" ht="16.5" x14ac:dyDescent="0.3">
      <c r="A10" s="28"/>
      <c r="B10" s="233"/>
      <c r="C10" s="60" t="s">
        <v>150</v>
      </c>
      <c r="D10" s="36">
        <f>Adders!C45</f>
        <v>36</v>
      </c>
      <c r="E10" s="61"/>
      <c r="F10" s="28"/>
    </row>
    <row r="11" spans="1:6" ht="17.25" thickBot="1" x14ac:dyDescent="0.35">
      <c r="A11" s="28"/>
      <c r="B11" s="234"/>
      <c r="C11" s="62" t="s">
        <v>148</v>
      </c>
      <c r="D11" s="39">
        <f>Adders!C5</f>
        <v>16</v>
      </c>
      <c r="E11" s="59"/>
      <c r="F11" s="28"/>
    </row>
    <row r="12" spans="1:6" ht="16.5" x14ac:dyDescent="0.3">
      <c r="A12" s="28"/>
      <c r="B12" s="236" t="s">
        <v>118</v>
      </c>
      <c r="C12" s="237"/>
      <c r="D12" s="42">
        <f>((D7/4)+(D9/8))/2</f>
        <v>82.996323529411768</v>
      </c>
      <c r="E12" s="64">
        <f>((E7/4)+(E9/8))/2</f>
        <v>70.546875</v>
      </c>
      <c r="F12" s="28"/>
    </row>
    <row r="13" spans="1:6" ht="16.5" x14ac:dyDescent="0.3">
      <c r="A13" s="28"/>
      <c r="B13" s="238" t="s">
        <v>18</v>
      </c>
      <c r="C13" s="239"/>
      <c r="D13" s="239"/>
      <c r="E13" s="240"/>
      <c r="F13" s="28"/>
    </row>
    <row r="14" spans="1:6" ht="16.5" x14ac:dyDescent="0.3">
      <c r="A14" s="28"/>
      <c r="B14" s="44"/>
      <c r="C14" s="48" t="s">
        <v>156</v>
      </c>
      <c r="D14" s="36">
        <f>Adders!C36</f>
        <v>700</v>
      </c>
      <c r="E14" s="50" t="s">
        <v>71</v>
      </c>
      <c r="F14" s="28"/>
    </row>
    <row r="15" spans="1:6" ht="17.25" thickBot="1" x14ac:dyDescent="0.35">
      <c r="A15" s="28"/>
      <c r="B15" s="51"/>
      <c r="C15" s="52" t="s">
        <v>9</v>
      </c>
      <c r="D15" s="39">
        <f>Adders!C23</f>
        <v>900</v>
      </c>
      <c r="E15" s="53" t="s">
        <v>71</v>
      </c>
      <c r="F15" s="28"/>
    </row>
    <row r="16" spans="1:6" ht="16.5" x14ac:dyDescent="0.3">
      <c r="A16" s="28"/>
      <c r="B16" s="226" t="s">
        <v>17</v>
      </c>
      <c r="C16" s="226"/>
      <c r="D16" s="226"/>
      <c r="E16" s="226"/>
      <c r="F16" s="28"/>
    </row>
    <row r="17" spans="1:6" ht="16.5" x14ac:dyDescent="0.3">
      <c r="A17" s="28"/>
      <c r="B17" s="225" t="s">
        <v>157</v>
      </c>
      <c r="C17" s="225"/>
      <c r="D17" s="225"/>
      <c r="E17" s="225"/>
      <c r="F17" s="28"/>
    </row>
    <row r="18" spans="1:6" ht="16.5" x14ac:dyDescent="0.3">
      <c r="A18" s="28"/>
      <c r="B18" s="225" t="s">
        <v>179</v>
      </c>
      <c r="C18" s="225"/>
      <c r="D18" s="225"/>
      <c r="E18" s="225"/>
      <c r="F18" s="28"/>
    </row>
    <row r="19" spans="1:6" ht="16.5" x14ac:dyDescent="0.3">
      <c r="A19" s="28"/>
      <c r="B19" s="28"/>
      <c r="C19" s="28"/>
      <c r="D19" s="28"/>
      <c r="E19" s="28"/>
      <c r="F19" s="28"/>
    </row>
    <row r="20" spans="1:6" ht="16.5" x14ac:dyDescent="0.3">
      <c r="A20" s="28"/>
      <c r="B20" s="28"/>
      <c r="C20" s="28"/>
      <c r="D20" s="28"/>
      <c r="E20" s="28"/>
      <c r="F20" s="28"/>
    </row>
    <row r="21" spans="1:6" ht="16.5" x14ac:dyDescent="0.3">
      <c r="A21" s="28"/>
      <c r="B21" s="28"/>
      <c r="C21" s="28"/>
      <c r="D21" s="28"/>
      <c r="E21" s="28"/>
      <c r="F21" s="28"/>
    </row>
    <row r="22" spans="1:6" ht="16.5" x14ac:dyDescent="0.3">
      <c r="A22" s="28"/>
      <c r="B22" s="28"/>
      <c r="C22" s="28"/>
      <c r="D22" s="28"/>
      <c r="E22" s="28"/>
      <c r="F22" s="28"/>
    </row>
    <row r="23" spans="1:6" ht="16.5" x14ac:dyDescent="0.3">
      <c r="A23" s="28"/>
      <c r="B23" s="28"/>
      <c r="C23" s="28"/>
      <c r="D23" s="28"/>
      <c r="E23" s="28"/>
      <c r="F23" s="28"/>
    </row>
  </sheetData>
  <sheetProtection algorithmName="SHA-512" hashValue="blf3rjr8YxxGLQ8LktdhRLE3NZ8N1uIhc3zRCDBkVCDc0xw/w6vF6eK8QxBNph8JmJJZFJDjcVfSGPs9WiJPIA==" saltValue="RCvT/FKAtH3MZ98+dQeexw==" spinCount="100000" sheet="1" objects="1" scenarios="1"/>
  <mergeCells count="10">
    <mergeCell ref="B12:C12"/>
    <mergeCell ref="B16:E16"/>
    <mergeCell ref="B17:E17"/>
    <mergeCell ref="B18:E18"/>
    <mergeCell ref="B2:E2"/>
    <mergeCell ref="B3:E3"/>
    <mergeCell ref="B5:B6"/>
    <mergeCell ref="B7:B8"/>
    <mergeCell ref="B9:B11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24"/>
  <sheetViews>
    <sheetView zoomScaleNormal="100" workbookViewId="0">
      <selection activeCell="E11" sqref="E11"/>
    </sheetView>
  </sheetViews>
  <sheetFormatPr defaultRowHeight="15" x14ac:dyDescent="0.25"/>
  <cols>
    <col min="3" max="3" width="43.7109375" bestFit="1" customWidth="1"/>
    <col min="4" max="4" width="10.42578125" bestFit="1" customWidth="1"/>
    <col min="5" max="5" width="11.7109375" bestFit="1" customWidth="1"/>
  </cols>
  <sheetData>
    <row r="1" spans="1:7" ht="17.25" thickBot="1" x14ac:dyDescent="0.35">
      <c r="A1" s="28"/>
      <c r="B1" s="28"/>
      <c r="C1" s="28"/>
      <c r="D1" s="28"/>
      <c r="E1" s="28"/>
      <c r="F1" s="28"/>
      <c r="G1" s="28"/>
    </row>
    <row r="2" spans="1:7" ht="32.25" customHeight="1" x14ac:dyDescent="0.3">
      <c r="A2" s="28"/>
      <c r="B2" s="244" t="s">
        <v>101</v>
      </c>
      <c r="C2" s="245"/>
      <c r="D2" s="245"/>
      <c r="E2" s="246"/>
      <c r="F2" s="28"/>
      <c r="G2" s="28"/>
    </row>
    <row r="3" spans="1:7" ht="21" x14ac:dyDescent="0.3">
      <c r="A3" s="28"/>
      <c r="B3" s="227" t="s">
        <v>102</v>
      </c>
      <c r="C3" s="228"/>
      <c r="D3" s="228"/>
      <c r="E3" s="229"/>
      <c r="F3" s="28"/>
      <c r="G3" s="28"/>
    </row>
    <row r="4" spans="1:7" ht="18.75" customHeight="1" x14ac:dyDescent="0.3">
      <c r="A4" s="28"/>
      <c r="B4" s="31" t="s">
        <v>15</v>
      </c>
      <c r="C4" s="29" t="s">
        <v>113</v>
      </c>
      <c r="D4" s="29" t="s">
        <v>80</v>
      </c>
      <c r="E4" s="30" t="s">
        <v>12</v>
      </c>
      <c r="F4" s="28"/>
      <c r="G4" s="28"/>
    </row>
    <row r="5" spans="1:7" ht="18" x14ac:dyDescent="0.3">
      <c r="A5" s="28"/>
      <c r="B5" s="233">
        <v>2</v>
      </c>
      <c r="C5" s="152" t="s">
        <v>190</v>
      </c>
      <c r="D5" s="153">
        <f>E5/0.95</f>
        <v>279.4736842105263</v>
      </c>
      <c r="E5" s="154">
        <f>354*0.75</f>
        <v>265.5</v>
      </c>
      <c r="F5" s="28"/>
      <c r="G5" s="28"/>
    </row>
    <row r="6" spans="1:7" ht="15.75" customHeight="1" thickBot="1" x14ac:dyDescent="0.35">
      <c r="A6" s="28"/>
      <c r="B6" s="234"/>
      <c r="C6" s="62" t="s">
        <v>148</v>
      </c>
      <c r="D6" s="39">
        <f>Adders!C7</f>
        <v>8</v>
      </c>
      <c r="E6" s="59"/>
      <c r="F6" s="28"/>
      <c r="G6" s="28"/>
    </row>
    <row r="7" spans="1:7" ht="18" x14ac:dyDescent="0.35">
      <c r="A7" s="28"/>
      <c r="B7" s="235">
        <v>4</v>
      </c>
      <c r="C7" s="151" t="s">
        <v>191</v>
      </c>
      <c r="D7" s="33">
        <f>E7/0.95</f>
        <v>427.10526315789474</v>
      </c>
      <c r="E7" s="34">
        <f>541*0.75</f>
        <v>405.75</v>
      </c>
      <c r="F7" s="28"/>
      <c r="G7" s="28"/>
    </row>
    <row r="8" spans="1:7" ht="15" customHeight="1" x14ac:dyDescent="0.3">
      <c r="A8" s="28"/>
      <c r="B8" s="233"/>
      <c r="C8" s="95" t="s">
        <v>192</v>
      </c>
      <c r="D8" s="36">
        <f>Adders!C47</f>
        <v>36</v>
      </c>
      <c r="E8" s="61"/>
      <c r="F8" s="28"/>
      <c r="G8" s="28"/>
    </row>
    <row r="9" spans="1:7" ht="15" customHeight="1" thickBot="1" x14ac:dyDescent="0.35">
      <c r="A9" s="28"/>
      <c r="B9" s="234"/>
      <c r="C9" s="62" t="s">
        <v>148</v>
      </c>
      <c r="D9" s="39">
        <f>Adders!C8</f>
        <v>16</v>
      </c>
      <c r="E9" s="59"/>
      <c r="F9" s="28"/>
      <c r="G9" s="28"/>
    </row>
    <row r="10" spans="1:7" ht="18" x14ac:dyDescent="0.3">
      <c r="A10" s="28"/>
      <c r="B10" s="235">
        <v>8</v>
      </c>
      <c r="C10" s="151" t="s">
        <v>193</v>
      </c>
      <c r="D10" s="155">
        <f>E10/0.95</f>
        <v>734.21052631578948</v>
      </c>
      <c r="E10" s="156">
        <f>930*0.75</f>
        <v>697.5</v>
      </c>
      <c r="F10" s="28"/>
      <c r="G10" s="28"/>
    </row>
    <row r="11" spans="1:7" ht="15.75" customHeight="1" x14ac:dyDescent="0.3">
      <c r="A11" s="28"/>
      <c r="B11" s="233"/>
      <c r="C11" s="35" t="s">
        <v>150</v>
      </c>
      <c r="D11" s="36">
        <f>Adders!C48</f>
        <v>72</v>
      </c>
      <c r="E11" s="61"/>
      <c r="F11" s="28"/>
      <c r="G11" s="28"/>
    </row>
    <row r="12" spans="1:7" ht="19.5" customHeight="1" thickBot="1" x14ac:dyDescent="0.35">
      <c r="A12" s="28"/>
      <c r="B12" s="234"/>
      <c r="C12" s="62" t="s">
        <v>148</v>
      </c>
      <c r="D12" s="39">
        <f>Adders!C9</f>
        <v>32</v>
      </c>
      <c r="E12" s="59"/>
      <c r="F12" s="28"/>
      <c r="G12" s="28"/>
    </row>
    <row r="13" spans="1:7" ht="16.5" x14ac:dyDescent="0.3">
      <c r="A13" s="28"/>
      <c r="B13" s="252" t="s">
        <v>118</v>
      </c>
      <c r="C13" s="253"/>
      <c r="D13" s="63">
        <f>((D7/4)+(D10/8))/2</f>
        <v>99.276315789473685</v>
      </c>
      <c r="E13" s="86">
        <f>((E7/4)+(E10/8))/2</f>
        <v>94.3125</v>
      </c>
      <c r="F13" s="28"/>
      <c r="G13" s="28"/>
    </row>
    <row r="14" spans="1:7" ht="15.75" customHeight="1" x14ac:dyDescent="0.3">
      <c r="A14" s="28"/>
      <c r="B14" s="238" t="s">
        <v>18</v>
      </c>
      <c r="C14" s="239"/>
      <c r="D14" s="239"/>
      <c r="E14" s="240"/>
      <c r="F14" s="28"/>
      <c r="G14" s="28"/>
    </row>
    <row r="15" spans="1:7" ht="16.5" x14ac:dyDescent="0.3">
      <c r="A15" s="28"/>
      <c r="B15" s="44"/>
      <c r="C15" s="48" t="s">
        <v>156</v>
      </c>
      <c r="D15" s="36">
        <f>Adders!C36</f>
        <v>700</v>
      </c>
      <c r="E15" s="50" t="s">
        <v>71</v>
      </c>
      <c r="F15" s="28"/>
      <c r="G15" s="28"/>
    </row>
    <row r="16" spans="1:7" ht="17.25" thickBot="1" x14ac:dyDescent="0.35">
      <c r="A16" s="28"/>
      <c r="B16" s="51"/>
      <c r="C16" s="52" t="s">
        <v>9</v>
      </c>
      <c r="D16" s="39">
        <f>Adders!C23</f>
        <v>900</v>
      </c>
      <c r="E16" s="53" t="s">
        <v>71</v>
      </c>
      <c r="F16" s="28"/>
      <c r="G16" s="28"/>
    </row>
    <row r="17" spans="1:7" ht="16.5" x14ac:dyDescent="0.3">
      <c r="A17" s="28"/>
      <c r="B17" s="254" t="s">
        <v>17</v>
      </c>
      <c r="C17" s="254"/>
      <c r="D17" s="254"/>
      <c r="E17" s="254"/>
      <c r="F17" s="28"/>
      <c r="G17" s="28"/>
    </row>
    <row r="18" spans="1:7" ht="16.5" x14ac:dyDescent="0.3">
      <c r="A18" s="28"/>
      <c r="B18" s="225" t="s">
        <v>157</v>
      </c>
      <c r="C18" s="225"/>
      <c r="D18" s="225"/>
      <c r="E18" s="225"/>
      <c r="F18" s="28"/>
      <c r="G18" s="28"/>
    </row>
    <row r="19" spans="1:7" ht="16.5" x14ac:dyDescent="0.3">
      <c r="A19" s="28"/>
      <c r="B19" s="225" t="s">
        <v>179</v>
      </c>
      <c r="C19" s="225"/>
      <c r="D19" s="225"/>
      <c r="E19" s="225"/>
      <c r="F19" s="28"/>
      <c r="G19" s="28"/>
    </row>
    <row r="20" spans="1:7" ht="16.5" x14ac:dyDescent="0.3">
      <c r="A20" s="28"/>
      <c r="B20" s="28"/>
      <c r="C20" s="28"/>
      <c r="D20" s="28"/>
      <c r="E20" s="28"/>
      <c r="F20" s="28"/>
      <c r="G20" s="28"/>
    </row>
    <row r="21" spans="1:7" ht="16.5" x14ac:dyDescent="0.3">
      <c r="A21" s="28"/>
      <c r="B21" s="28"/>
      <c r="C21" s="28"/>
      <c r="D21" s="28"/>
      <c r="E21" s="28"/>
      <c r="F21" s="28"/>
      <c r="G21" s="28"/>
    </row>
    <row r="22" spans="1:7" ht="16.5" x14ac:dyDescent="0.3">
      <c r="A22" s="28"/>
      <c r="B22" s="28"/>
      <c r="C22" s="28"/>
      <c r="D22" s="28"/>
      <c r="E22" s="28"/>
      <c r="F22" s="28"/>
      <c r="G22" s="28"/>
    </row>
    <row r="23" spans="1:7" ht="16.5" x14ac:dyDescent="0.3">
      <c r="A23" s="28"/>
      <c r="B23" s="28"/>
      <c r="C23" s="28"/>
      <c r="D23" s="28"/>
      <c r="E23" s="28"/>
      <c r="F23" s="28"/>
      <c r="G23" s="28"/>
    </row>
    <row r="24" spans="1:7" ht="16.5" x14ac:dyDescent="0.3">
      <c r="A24" s="28"/>
      <c r="B24" s="28"/>
      <c r="C24" s="28"/>
      <c r="D24" s="28"/>
      <c r="E24" s="28"/>
      <c r="F24" s="28"/>
      <c r="G24" s="28"/>
    </row>
  </sheetData>
  <sheetProtection algorithmName="SHA-512" hashValue="sB4QEfY0hGErnrq1TxCNLE/F8EwVmYbpExzZNBrDQZEfmlDxnV53rl3FNnTYImQGz/QV8QANgwEbtKDIIBsUiA==" saltValue="+PCuQaUjFvytf6tzu5cnRQ==" spinCount="100000" sheet="1" objects="1" scenarios="1"/>
  <mergeCells count="10">
    <mergeCell ref="B13:C13"/>
    <mergeCell ref="B17:E17"/>
    <mergeCell ref="B18:E18"/>
    <mergeCell ref="B19:E19"/>
    <mergeCell ref="B2:E2"/>
    <mergeCell ref="B3:E3"/>
    <mergeCell ref="B5:B6"/>
    <mergeCell ref="B10:B12"/>
    <mergeCell ref="B7:B9"/>
    <mergeCell ref="B14:E1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G54"/>
  <sheetViews>
    <sheetView topLeftCell="A19" zoomScaleNormal="100" workbookViewId="0">
      <selection activeCell="J42" sqref="J42"/>
    </sheetView>
  </sheetViews>
  <sheetFormatPr defaultRowHeight="15" x14ac:dyDescent="0.25"/>
  <cols>
    <col min="3" max="3" width="44.5703125" bestFit="1" customWidth="1"/>
    <col min="4" max="4" width="10.42578125" bestFit="1" customWidth="1"/>
    <col min="5" max="5" width="11.7109375" bestFit="1" customWidth="1"/>
  </cols>
  <sheetData>
    <row r="1" spans="1:7" ht="17.25" thickBot="1" x14ac:dyDescent="0.35">
      <c r="A1" s="28"/>
      <c r="B1" s="28"/>
      <c r="C1" s="28"/>
      <c r="D1" s="28"/>
      <c r="E1" s="28"/>
      <c r="F1" s="28"/>
      <c r="G1" s="28"/>
    </row>
    <row r="2" spans="1:7" ht="32.25" customHeight="1" x14ac:dyDescent="0.3">
      <c r="A2" s="28"/>
      <c r="B2" s="255" t="s">
        <v>109</v>
      </c>
      <c r="C2" s="256"/>
      <c r="D2" s="256"/>
      <c r="E2" s="257"/>
      <c r="F2" s="28"/>
      <c r="G2" s="28"/>
    </row>
    <row r="3" spans="1:7" ht="21" x14ac:dyDescent="0.3">
      <c r="A3" s="28"/>
      <c r="B3" s="258" t="s">
        <v>108</v>
      </c>
      <c r="C3" s="259"/>
      <c r="D3" s="259"/>
      <c r="E3" s="260"/>
      <c r="F3" s="28"/>
      <c r="G3" s="28"/>
    </row>
    <row r="4" spans="1:7" ht="18.75" customHeight="1" x14ac:dyDescent="0.3">
      <c r="A4" s="28"/>
      <c r="B4" s="261" t="s">
        <v>107</v>
      </c>
      <c r="C4" s="262"/>
      <c r="D4" s="262"/>
      <c r="E4" s="263"/>
      <c r="F4" s="28"/>
      <c r="G4" s="28"/>
    </row>
    <row r="5" spans="1:7" ht="15.75" customHeight="1" thickBot="1" x14ac:dyDescent="0.35">
      <c r="A5" s="28"/>
      <c r="B5" s="31" t="s">
        <v>15</v>
      </c>
      <c r="C5" s="29" t="s">
        <v>113</v>
      </c>
      <c r="D5" s="29" t="s">
        <v>80</v>
      </c>
      <c r="E5" s="30" t="s">
        <v>12</v>
      </c>
      <c r="F5" s="28"/>
      <c r="G5" s="28"/>
    </row>
    <row r="6" spans="1:7" ht="18" x14ac:dyDescent="0.35">
      <c r="A6" s="28"/>
      <c r="B6" s="264">
        <v>4</v>
      </c>
      <c r="C6" s="32" t="s">
        <v>184</v>
      </c>
      <c r="D6" s="33">
        <f>E6/0.95</f>
        <v>352.10526315789474</v>
      </c>
      <c r="E6" s="34">
        <f>446*0.75</f>
        <v>334.5</v>
      </c>
      <c r="F6" s="28"/>
      <c r="G6" s="28"/>
    </row>
    <row r="7" spans="1:7" ht="15.75" customHeight="1" x14ac:dyDescent="0.35">
      <c r="A7" s="28"/>
      <c r="B7" s="233"/>
      <c r="C7" s="48" t="s">
        <v>150</v>
      </c>
      <c r="D7" s="87">
        <f>Adders!C47</f>
        <v>36</v>
      </c>
      <c r="E7" s="58"/>
      <c r="F7" s="28"/>
      <c r="G7" s="28"/>
    </row>
    <row r="8" spans="1:7" ht="15.75" customHeight="1" thickBot="1" x14ac:dyDescent="0.35">
      <c r="A8" s="28"/>
      <c r="B8" s="233"/>
      <c r="C8" s="35" t="s">
        <v>148</v>
      </c>
      <c r="D8" s="36">
        <f>Adders!C8</f>
        <v>16</v>
      </c>
      <c r="E8" s="61"/>
      <c r="F8" s="28"/>
      <c r="G8" s="28"/>
    </row>
    <row r="9" spans="1:7" ht="18" x14ac:dyDescent="0.35">
      <c r="A9" s="28"/>
      <c r="B9" s="235">
        <v>8</v>
      </c>
      <c r="C9" s="32" t="s">
        <v>185</v>
      </c>
      <c r="D9" s="33">
        <f>E9/0.95</f>
        <v>559.73684210526324</v>
      </c>
      <c r="E9" s="34">
        <f>709*0.75</f>
        <v>531.75</v>
      </c>
      <c r="F9" s="28"/>
      <c r="G9" s="28"/>
    </row>
    <row r="10" spans="1:7" ht="15" customHeight="1" x14ac:dyDescent="0.3">
      <c r="A10" s="28"/>
      <c r="B10" s="233"/>
      <c r="C10" s="35" t="s">
        <v>150</v>
      </c>
      <c r="D10" s="36">
        <v>72</v>
      </c>
      <c r="E10" s="61"/>
      <c r="F10" s="28"/>
      <c r="G10" s="28"/>
    </row>
    <row r="11" spans="1:7" ht="15.75" customHeight="1" thickBot="1" x14ac:dyDescent="0.35">
      <c r="A11" s="28"/>
      <c r="B11" s="233"/>
      <c r="C11" s="35" t="s">
        <v>148</v>
      </c>
      <c r="D11" s="36">
        <f>Adders!C9</f>
        <v>32</v>
      </c>
      <c r="E11" s="61"/>
      <c r="F11" s="28"/>
      <c r="G11" s="28"/>
    </row>
    <row r="12" spans="1:7" ht="18" x14ac:dyDescent="0.35">
      <c r="A12" s="28"/>
      <c r="B12" s="235">
        <v>12</v>
      </c>
      <c r="C12" s="32" t="s">
        <v>186</v>
      </c>
      <c r="D12" s="33">
        <f>E12/0.95</f>
        <v>767.36842105263156</v>
      </c>
      <c r="E12" s="34">
        <f>972*0.75</f>
        <v>729</v>
      </c>
      <c r="F12" s="28"/>
      <c r="G12" s="28"/>
    </row>
    <row r="13" spans="1:7" ht="15" customHeight="1" x14ac:dyDescent="0.3">
      <c r="A13" s="28"/>
      <c r="B13" s="233"/>
      <c r="C13" s="35" t="s">
        <v>150</v>
      </c>
      <c r="D13" s="36">
        <f>Adders!C49</f>
        <v>108</v>
      </c>
      <c r="E13" s="61"/>
      <c r="F13" s="28"/>
      <c r="G13" s="28"/>
    </row>
    <row r="14" spans="1:7" ht="15.75" customHeight="1" thickBot="1" x14ac:dyDescent="0.35">
      <c r="A14" s="28"/>
      <c r="B14" s="234"/>
      <c r="C14" s="62" t="s">
        <v>148</v>
      </c>
      <c r="D14" s="39">
        <f>Adders!C10</f>
        <v>48</v>
      </c>
      <c r="E14" s="59"/>
      <c r="F14" s="28"/>
      <c r="G14" s="28"/>
    </row>
    <row r="15" spans="1:7" ht="16.5" x14ac:dyDescent="0.3">
      <c r="A15" s="28"/>
      <c r="B15" s="265" t="s">
        <v>116</v>
      </c>
      <c r="C15" s="266"/>
      <c r="D15" s="88">
        <f>((D6/4)+(D9/8)+(D12/12))/3</f>
        <v>73.98026315789474</v>
      </c>
      <c r="E15" s="89">
        <f>((E6/4)+(E9/8)+(E12/12))/3</f>
        <v>70.28125</v>
      </c>
      <c r="F15" s="28"/>
      <c r="G15" s="28"/>
    </row>
    <row r="16" spans="1:7" ht="16.5" x14ac:dyDescent="0.3">
      <c r="A16" s="28"/>
      <c r="B16" s="267" t="s">
        <v>18</v>
      </c>
      <c r="C16" s="268"/>
      <c r="D16" s="268"/>
      <c r="E16" s="269"/>
      <c r="F16" s="28"/>
      <c r="G16" s="28"/>
    </row>
    <row r="17" spans="1:7" ht="16.5" x14ac:dyDescent="0.3">
      <c r="A17" s="28"/>
      <c r="B17" s="44"/>
      <c r="C17" s="48" t="s">
        <v>151</v>
      </c>
      <c r="D17" s="46">
        <f>Adders!C35</f>
        <v>130</v>
      </c>
      <c r="E17" s="49" t="s">
        <v>81</v>
      </c>
      <c r="F17" s="28"/>
      <c r="G17" s="28"/>
    </row>
    <row r="18" spans="1:7" ht="16.5" x14ac:dyDescent="0.3">
      <c r="A18" s="28"/>
      <c r="B18" s="44"/>
      <c r="C18" s="48" t="s">
        <v>152</v>
      </c>
      <c r="D18" s="36">
        <f>Adders!C39</f>
        <v>76</v>
      </c>
      <c r="E18" s="50" t="s">
        <v>3</v>
      </c>
      <c r="F18" s="28"/>
      <c r="G18" s="28"/>
    </row>
    <row r="19" spans="1:7" ht="16.5" x14ac:dyDescent="0.3">
      <c r="A19" s="28"/>
      <c r="B19" s="44"/>
      <c r="C19" s="48" t="s">
        <v>153</v>
      </c>
      <c r="D19" s="36">
        <f>Adders!C43</f>
        <v>150</v>
      </c>
      <c r="E19" s="50" t="s">
        <v>3</v>
      </c>
      <c r="F19" s="28"/>
      <c r="G19" s="28"/>
    </row>
    <row r="20" spans="1:7" ht="16.5" x14ac:dyDescent="0.3">
      <c r="A20" s="28"/>
      <c r="B20" s="44"/>
      <c r="C20" s="48" t="s">
        <v>154</v>
      </c>
      <c r="D20" s="36">
        <f>Adders!C44</f>
        <v>32</v>
      </c>
      <c r="E20" s="50" t="s">
        <v>70</v>
      </c>
      <c r="F20" s="28"/>
      <c r="G20" s="28"/>
    </row>
    <row r="21" spans="1:7" ht="16.5" x14ac:dyDescent="0.3">
      <c r="A21" s="28"/>
      <c r="B21" s="44"/>
      <c r="C21" s="48" t="s">
        <v>155</v>
      </c>
      <c r="D21" s="36">
        <f>Adders!C53</f>
        <v>76</v>
      </c>
      <c r="E21" s="50" t="s">
        <v>3</v>
      </c>
      <c r="F21" s="28"/>
      <c r="G21" s="28"/>
    </row>
    <row r="22" spans="1:7" ht="16.5" x14ac:dyDescent="0.3">
      <c r="A22" s="28"/>
      <c r="B22" s="44"/>
      <c r="C22" s="48" t="s">
        <v>156</v>
      </c>
      <c r="D22" s="36">
        <f>Adders!C36</f>
        <v>700</v>
      </c>
      <c r="E22" s="50" t="s">
        <v>71</v>
      </c>
      <c r="F22" s="28"/>
      <c r="G22" s="28"/>
    </row>
    <row r="23" spans="1:7" ht="17.25" customHeight="1" thickBot="1" x14ac:dyDescent="0.35">
      <c r="A23" s="28"/>
      <c r="B23" s="51"/>
      <c r="C23" s="52" t="s">
        <v>9</v>
      </c>
      <c r="D23" s="39">
        <f>Adders!C23</f>
        <v>900</v>
      </c>
      <c r="E23" s="53" t="s">
        <v>71</v>
      </c>
      <c r="F23" s="28"/>
      <c r="G23" s="28"/>
    </row>
    <row r="24" spans="1:7" ht="16.5" x14ac:dyDescent="0.3">
      <c r="A24" s="28"/>
      <c r="B24" s="226" t="s">
        <v>17</v>
      </c>
      <c r="C24" s="226"/>
      <c r="D24" s="226"/>
      <c r="E24" s="226"/>
      <c r="F24" s="28"/>
      <c r="G24" s="28"/>
    </row>
    <row r="25" spans="1:7" ht="16.5" x14ac:dyDescent="0.3">
      <c r="A25" s="28"/>
      <c r="B25" s="225" t="s">
        <v>157</v>
      </c>
      <c r="C25" s="225"/>
      <c r="D25" s="225"/>
      <c r="E25" s="225"/>
      <c r="F25" s="28"/>
      <c r="G25" s="28"/>
    </row>
    <row r="26" spans="1:7" ht="16.5" x14ac:dyDescent="0.3">
      <c r="A26" s="28"/>
      <c r="B26" s="225"/>
      <c r="C26" s="225"/>
      <c r="D26" s="225"/>
      <c r="E26" s="225"/>
      <c r="F26" s="28"/>
      <c r="G26" s="28"/>
    </row>
    <row r="27" spans="1:7" ht="17.25" thickBot="1" x14ac:dyDescent="0.35">
      <c r="A27" s="28"/>
      <c r="B27" s="28"/>
      <c r="C27" s="28"/>
      <c r="D27" s="28"/>
      <c r="E27" s="28"/>
      <c r="F27" s="28"/>
      <c r="G27" s="28"/>
    </row>
    <row r="28" spans="1:7" ht="34.5" x14ac:dyDescent="0.3">
      <c r="A28" s="28"/>
      <c r="B28" s="244" t="s">
        <v>110</v>
      </c>
      <c r="C28" s="245"/>
      <c r="D28" s="245"/>
      <c r="E28" s="246"/>
      <c r="F28" s="28"/>
      <c r="G28" s="28"/>
    </row>
    <row r="29" spans="1:7" ht="21" x14ac:dyDescent="0.3">
      <c r="A29" s="28"/>
      <c r="B29" s="258" t="s">
        <v>108</v>
      </c>
      <c r="C29" s="259"/>
      <c r="D29" s="259"/>
      <c r="E29" s="260"/>
      <c r="F29" s="28"/>
      <c r="G29" s="28"/>
    </row>
    <row r="30" spans="1:7" ht="18" x14ac:dyDescent="0.3">
      <c r="A30" s="28"/>
      <c r="B30" s="261" t="s">
        <v>107</v>
      </c>
      <c r="C30" s="262"/>
      <c r="D30" s="262"/>
      <c r="E30" s="263"/>
      <c r="F30" s="28"/>
      <c r="G30" s="28"/>
    </row>
    <row r="31" spans="1:7" ht="16.5" x14ac:dyDescent="0.3">
      <c r="A31" s="28"/>
      <c r="B31" s="31" t="s">
        <v>15</v>
      </c>
      <c r="C31" s="29" t="s">
        <v>113</v>
      </c>
      <c r="D31" s="29" t="s">
        <v>80</v>
      </c>
      <c r="E31" s="30" t="s">
        <v>12</v>
      </c>
      <c r="F31" s="28"/>
      <c r="G31" s="28"/>
    </row>
    <row r="32" spans="1:7" ht="18" x14ac:dyDescent="0.35">
      <c r="A32" s="28"/>
      <c r="B32" s="233">
        <v>4</v>
      </c>
      <c r="C32" s="55" t="s">
        <v>187</v>
      </c>
      <c r="D32" s="56">
        <f>E32*1.05</f>
        <v>379.57499999999999</v>
      </c>
      <c r="E32" s="57">
        <f>482*0.75</f>
        <v>361.5</v>
      </c>
      <c r="F32" s="28"/>
      <c r="G32" s="28"/>
    </row>
    <row r="33" spans="1:7" ht="18" x14ac:dyDescent="0.35">
      <c r="A33" s="28"/>
      <c r="B33" s="233"/>
      <c r="C33" s="90" t="s">
        <v>150</v>
      </c>
      <c r="D33" s="36">
        <f>Adders!C47</f>
        <v>36</v>
      </c>
      <c r="E33" s="58"/>
      <c r="F33" s="28"/>
      <c r="G33" s="28"/>
    </row>
    <row r="34" spans="1:7" ht="17.25" thickBot="1" x14ac:dyDescent="0.35">
      <c r="A34" s="28"/>
      <c r="B34" s="233"/>
      <c r="C34" s="35" t="s">
        <v>148</v>
      </c>
      <c r="D34" s="36">
        <f>Adders!C8</f>
        <v>16</v>
      </c>
      <c r="E34" s="61"/>
      <c r="F34" s="28"/>
      <c r="G34" s="28"/>
    </row>
    <row r="35" spans="1:7" ht="18" x14ac:dyDescent="0.35">
      <c r="A35" s="28"/>
      <c r="B35" s="235">
        <v>8</v>
      </c>
      <c r="C35" s="32" t="s">
        <v>188</v>
      </c>
      <c r="D35" s="33">
        <f>E35*1.05</f>
        <v>612.67500000000007</v>
      </c>
      <c r="E35" s="34">
        <f>778*0.75</f>
        <v>583.5</v>
      </c>
      <c r="F35" s="28"/>
      <c r="G35" s="28"/>
    </row>
    <row r="36" spans="1:7" ht="16.5" x14ac:dyDescent="0.3">
      <c r="A36" s="28"/>
      <c r="B36" s="233"/>
      <c r="C36" s="60" t="s">
        <v>150</v>
      </c>
      <c r="D36" s="36">
        <f>Adders!C48</f>
        <v>72</v>
      </c>
      <c r="E36" s="61"/>
      <c r="F36" s="28"/>
      <c r="G36" s="28"/>
    </row>
    <row r="37" spans="1:7" ht="17.25" thickBot="1" x14ac:dyDescent="0.35">
      <c r="A37" s="28"/>
      <c r="B37" s="233"/>
      <c r="C37" s="35" t="s">
        <v>148</v>
      </c>
      <c r="D37" s="36">
        <f>Adders!C9</f>
        <v>32</v>
      </c>
      <c r="E37" s="61"/>
      <c r="F37" s="28"/>
      <c r="G37" s="28"/>
    </row>
    <row r="38" spans="1:7" ht="18" x14ac:dyDescent="0.35">
      <c r="A38" s="28"/>
      <c r="B38" s="235">
        <v>12</v>
      </c>
      <c r="C38" s="32" t="s">
        <v>189</v>
      </c>
      <c r="D38" s="33">
        <f>E38*1.05</f>
        <v>844.2</v>
      </c>
      <c r="E38" s="34">
        <f>1072*0.75</f>
        <v>804</v>
      </c>
      <c r="F38" s="28"/>
      <c r="G38" s="28"/>
    </row>
    <row r="39" spans="1:7" ht="16.5" x14ac:dyDescent="0.3">
      <c r="A39" s="28"/>
      <c r="B39" s="233"/>
      <c r="C39" s="35" t="s">
        <v>150</v>
      </c>
      <c r="D39" s="36">
        <f>Adders!C49</f>
        <v>108</v>
      </c>
      <c r="E39" s="61"/>
      <c r="F39" s="28"/>
      <c r="G39" s="28"/>
    </row>
    <row r="40" spans="1:7" ht="17.25" thickBot="1" x14ac:dyDescent="0.35">
      <c r="A40" s="28"/>
      <c r="B40" s="233"/>
      <c r="C40" s="35" t="s">
        <v>148</v>
      </c>
      <c r="D40" s="36">
        <f>Adders!C10</f>
        <v>48</v>
      </c>
      <c r="E40" s="61"/>
      <c r="F40" s="28"/>
      <c r="G40" s="28"/>
    </row>
    <row r="41" spans="1:7" ht="16.5" x14ac:dyDescent="0.3">
      <c r="A41" s="28"/>
      <c r="B41" s="252" t="s">
        <v>118</v>
      </c>
      <c r="C41" s="253"/>
      <c r="D41" s="63">
        <f>((D32/4)+(D35/8)+(D38/12))/3</f>
        <v>80.609375</v>
      </c>
      <c r="E41" s="64">
        <f>((E32/4)+(E35/8)+(E38/12))/3</f>
        <v>76.770833333333329</v>
      </c>
      <c r="F41" s="28"/>
      <c r="G41" s="28"/>
    </row>
    <row r="42" spans="1:7" ht="17.25" thickBot="1" x14ac:dyDescent="0.35">
      <c r="A42" s="28"/>
      <c r="B42" s="270" t="s">
        <v>18</v>
      </c>
      <c r="C42" s="271"/>
      <c r="D42" s="271"/>
      <c r="E42" s="272"/>
      <c r="F42" s="28"/>
      <c r="G42" s="28"/>
    </row>
    <row r="43" spans="1:7" ht="16.5" x14ac:dyDescent="0.3">
      <c r="A43" s="28"/>
      <c r="B43" s="44"/>
      <c r="C43" s="48" t="s">
        <v>151</v>
      </c>
      <c r="D43" s="46">
        <f>Adders!C35</f>
        <v>130</v>
      </c>
      <c r="E43" s="49" t="s">
        <v>81</v>
      </c>
      <c r="F43" s="28"/>
      <c r="G43" s="28"/>
    </row>
    <row r="44" spans="1:7" ht="16.5" x14ac:dyDescent="0.3">
      <c r="A44" s="28"/>
      <c r="B44" s="44"/>
      <c r="C44" s="48" t="s">
        <v>152</v>
      </c>
      <c r="D44" s="36">
        <f>Adders!C39</f>
        <v>76</v>
      </c>
      <c r="E44" s="50" t="s">
        <v>3</v>
      </c>
      <c r="F44" s="28"/>
      <c r="G44" s="28"/>
    </row>
    <row r="45" spans="1:7" ht="16.5" x14ac:dyDescent="0.3">
      <c r="A45" s="28"/>
      <c r="B45" s="44"/>
      <c r="C45" s="48" t="s">
        <v>153</v>
      </c>
      <c r="D45" s="36">
        <f>Adders!C43</f>
        <v>150</v>
      </c>
      <c r="E45" s="50" t="s">
        <v>3</v>
      </c>
      <c r="F45" s="28"/>
      <c r="G45" s="28"/>
    </row>
    <row r="46" spans="1:7" ht="16.5" x14ac:dyDescent="0.3">
      <c r="A46" s="28"/>
      <c r="B46" s="44"/>
      <c r="C46" s="48" t="s">
        <v>154</v>
      </c>
      <c r="D46" s="36">
        <f>Adders!C44</f>
        <v>32</v>
      </c>
      <c r="E46" s="50" t="s">
        <v>70</v>
      </c>
      <c r="F46" s="28"/>
      <c r="G46" s="28"/>
    </row>
    <row r="47" spans="1:7" ht="16.5" x14ac:dyDescent="0.3">
      <c r="A47" s="28"/>
      <c r="B47" s="44"/>
      <c r="C47" s="48" t="s">
        <v>155</v>
      </c>
      <c r="D47" s="36">
        <f>Adders!C53</f>
        <v>76</v>
      </c>
      <c r="E47" s="50" t="s">
        <v>3</v>
      </c>
      <c r="F47" s="28"/>
      <c r="G47" s="28"/>
    </row>
    <row r="48" spans="1:7" ht="16.5" x14ac:dyDescent="0.3">
      <c r="A48" s="28"/>
      <c r="B48" s="44"/>
      <c r="C48" s="48" t="s">
        <v>156</v>
      </c>
      <c r="D48" s="36">
        <f>Adders!C36</f>
        <v>700</v>
      </c>
      <c r="E48" s="50" t="s">
        <v>71</v>
      </c>
      <c r="F48" s="28"/>
      <c r="G48" s="28"/>
    </row>
    <row r="49" spans="1:7" ht="17.25" thickBot="1" x14ac:dyDescent="0.35">
      <c r="A49" s="28"/>
      <c r="B49" s="51"/>
      <c r="C49" s="52" t="s">
        <v>9</v>
      </c>
      <c r="D49" s="39">
        <f>Adders!C23</f>
        <v>900</v>
      </c>
      <c r="E49" s="53" t="s">
        <v>71</v>
      </c>
      <c r="F49" s="28"/>
      <c r="G49" s="28"/>
    </row>
    <row r="50" spans="1:7" ht="16.5" x14ac:dyDescent="0.3">
      <c r="A50" s="28"/>
      <c r="B50" s="226" t="s">
        <v>17</v>
      </c>
      <c r="C50" s="226"/>
      <c r="D50" s="226"/>
      <c r="E50" s="226"/>
      <c r="F50" s="28"/>
      <c r="G50" s="28"/>
    </row>
    <row r="51" spans="1:7" ht="16.5" x14ac:dyDescent="0.3">
      <c r="A51" s="28"/>
      <c r="B51" s="225" t="s">
        <v>157</v>
      </c>
      <c r="C51" s="225"/>
      <c r="D51" s="225"/>
      <c r="E51" s="225"/>
      <c r="F51" s="28"/>
      <c r="G51" s="28"/>
    </row>
    <row r="52" spans="1:7" ht="16.5" x14ac:dyDescent="0.3">
      <c r="A52" s="28"/>
      <c r="B52" s="28"/>
      <c r="C52" s="28"/>
      <c r="D52" s="28"/>
      <c r="E52" s="28"/>
      <c r="F52" s="28"/>
      <c r="G52" s="28"/>
    </row>
    <row r="53" spans="1:7" ht="16.5" x14ac:dyDescent="0.3">
      <c r="A53" s="28"/>
      <c r="B53" s="28"/>
      <c r="C53" s="28"/>
      <c r="D53" s="28"/>
      <c r="E53" s="28"/>
      <c r="F53" s="28"/>
      <c r="G53" s="28"/>
    </row>
    <row r="54" spans="1:7" ht="16.5" x14ac:dyDescent="0.3">
      <c r="A54" s="28"/>
      <c r="B54" s="28"/>
      <c r="C54" s="28"/>
      <c r="D54" s="28"/>
      <c r="E54" s="28"/>
      <c r="F54" s="28"/>
      <c r="G54" s="28"/>
    </row>
  </sheetData>
  <sheetProtection algorithmName="SHA-512" hashValue="Tkqgzd+n25H7VkG1s5nSj1Kx4/wkl78xrSDxB4CAPGdTWx7bfm3TxGSFWsXf2FhBoJNu6ijx6aPPvQKAIblW0w==" saltValue="rUeOl23/YhrBM2TDy47nmg==" spinCount="100000" sheet="1" objects="1" scenarios="1"/>
  <mergeCells count="21">
    <mergeCell ref="B38:B40"/>
    <mergeCell ref="B41:C41"/>
    <mergeCell ref="B50:E50"/>
    <mergeCell ref="B51:E51"/>
    <mergeCell ref="B28:E28"/>
    <mergeCell ref="B29:E29"/>
    <mergeCell ref="B30:E30"/>
    <mergeCell ref="B32:B34"/>
    <mergeCell ref="B35:B37"/>
    <mergeCell ref="B42:E42"/>
    <mergeCell ref="B12:B14"/>
    <mergeCell ref="B15:C15"/>
    <mergeCell ref="B24:E24"/>
    <mergeCell ref="B25:E25"/>
    <mergeCell ref="B26:E26"/>
    <mergeCell ref="B16:E16"/>
    <mergeCell ref="B2:E2"/>
    <mergeCell ref="B3:E3"/>
    <mergeCell ref="B4:E4"/>
    <mergeCell ref="B6:B8"/>
    <mergeCell ref="B9:B1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H48"/>
  <sheetViews>
    <sheetView topLeftCell="A16" zoomScaleNormal="100" workbookViewId="0">
      <selection activeCell="E36" sqref="E36"/>
    </sheetView>
  </sheetViews>
  <sheetFormatPr defaultRowHeight="15" x14ac:dyDescent="0.25"/>
  <cols>
    <col min="3" max="3" width="54.28515625" bestFit="1" customWidth="1"/>
    <col min="4" max="4" width="10.42578125" bestFit="1" customWidth="1"/>
    <col min="5" max="5" width="11.7109375" bestFit="1" customWidth="1"/>
  </cols>
  <sheetData>
    <row r="1" spans="1:8" ht="17.25" thickBot="1" x14ac:dyDescent="0.35">
      <c r="A1" s="28"/>
      <c r="B1" s="28"/>
      <c r="C1" s="28"/>
      <c r="D1" s="28"/>
      <c r="E1" s="28"/>
      <c r="F1" s="28"/>
    </row>
    <row r="2" spans="1:8" ht="33" customHeight="1" x14ac:dyDescent="0.3">
      <c r="A2" s="28"/>
      <c r="B2" s="244" t="s">
        <v>103</v>
      </c>
      <c r="C2" s="245"/>
      <c r="D2" s="245"/>
      <c r="E2" s="246"/>
      <c r="F2" s="28"/>
    </row>
    <row r="3" spans="1:8" ht="21" x14ac:dyDescent="0.3">
      <c r="A3" s="28"/>
      <c r="B3" s="258" t="s">
        <v>105</v>
      </c>
      <c r="C3" s="259"/>
      <c r="D3" s="259"/>
      <c r="E3" s="260"/>
      <c r="F3" s="28"/>
    </row>
    <row r="4" spans="1:8" ht="18.75" customHeight="1" x14ac:dyDescent="0.3">
      <c r="A4" s="28"/>
      <c r="B4" s="261" t="s">
        <v>104</v>
      </c>
      <c r="C4" s="262"/>
      <c r="D4" s="262"/>
      <c r="E4" s="263"/>
      <c r="F4" s="28"/>
    </row>
    <row r="5" spans="1:8" ht="15" customHeight="1" x14ac:dyDescent="0.3">
      <c r="A5" s="28"/>
      <c r="B5" s="31" t="s">
        <v>15</v>
      </c>
      <c r="C5" s="29" t="s">
        <v>113</v>
      </c>
      <c r="D5" s="29" t="s">
        <v>80</v>
      </c>
      <c r="E5" s="30" t="s">
        <v>12</v>
      </c>
      <c r="F5" s="28"/>
    </row>
    <row r="6" spans="1:8" ht="18" x14ac:dyDescent="0.35">
      <c r="A6" s="28"/>
      <c r="B6" s="233">
        <v>2</v>
      </c>
      <c r="C6" s="85" t="s">
        <v>175</v>
      </c>
      <c r="D6" s="56">
        <f>E6/0.85</f>
        <v>431.47058823529414</v>
      </c>
      <c r="E6" s="57">
        <f>489*0.75</f>
        <v>366.75</v>
      </c>
      <c r="F6" s="28"/>
    </row>
    <row r="7" spans="1:8" ht="19.5" customHeight="1" thickBot="1" x14ac:dyDescent="0.35">
      <c r="A7" s="28"/>
      <c r="B7" s="234"/>
      <c r="C7" s="62" t="s">
        <v>148</v>
      </c>
      <c r="D7" s="39">
        <f>Adders!C7</f>
        <v>8</v>
      </c>
      <c r="E7" s="59"/>
      <c r="F7" s="28"/>
    </row>
    <row r="8" spans="1:8" ht="18" x14ac:dyDescent="0.35">
      <c r="A8" s="28"/>
      <c r="B8" s="235">
        <v>4</v>
      </c>
      <c r="C8" s="32" t="s">
        <v>176</v>
      </c>
      <c r="D8" s="33">
        <f>E8/0.85</f>
        <v>511.76470588235293</v>
      </c>
      <c r="E8" s="34">
        <f>580*0.75</f>
        <v>435</v>
      </c>
      <c r="F8" s="28"/>
    </row>
    <row r="9" spans="1:8" ht="15.75" customHeight="1" x14ac:dyDescent="0.3">
      <c r="A9" s="28"/>
      <c r="B9" s="233"/>
      <c r="C9" s="35" t="s">
        <v>150</v>
      </c>
      <c r="D9" s="36">
        <f>Adders!C47</f>
        <v>36</v>
      </c>
      <c r="E9" s="61"/>
      <c r="F9" s="28"/>
    </row>
    <row r="10" spans="1:8" ht="17.25" thickBot="1" x14ac:dyDescent="0.35">
      <c r="A10" s="28"/>
      <c r="B10" s="234"/>
      <c r="C10" s="62" t="s">
        <v>148</v>
      </c>
      <c r="D10" s="39">
        <f>Adders!C8</f>
        <v>16</v>
      </c>
      <c r="E10" s="59"/>
      <c r="F10" s="28"/>
    </row>
    <row r="11" spans="1:8" ht="18" x14ac:dyDescent="0.35">
      <c r="A11" s="28"/>
      <c r="B11" s="235">
        <v>8</v>
      </c>
      <c r="C11" s="32" t="s">
        <v>177</v>
      </c>
      <c r="D11" s="33">
        <f>E11/0.85</f>
        <v>958.23529411764707</v>
      </c>
      <c r="E11" s="34">
        <f>1086*0.75</f>
        <v>814.5</v>
      </c>
      <c r="F11" s="28"/>
    </row>
    <row r="12" spans="1:8" ht="15.75" customHeight="1" x14ac:dyDescent="0.3">
      <c r="A12" s="28"/>
      <c r="B12" s="233"/>
      <c r="C12" s="35" t="s">
        <v>150</v>
      </c>
      <c r="D12" s="36">
        <f>Adders!C48</f>
        <v>72</v>
      </c>
      <c r="E12" s="61"/>
      <c r="F12" s="28"/>
    </row>
    <row r="13" spans="1:8" ht="17.25" thickBot="1" x14ac:dyDescent="0.35">
      <c r="A13" s="28"/>
      <c r="B13" s="234"/>
      <c r="C13" s="62" t="s">
        <v>148</v>
      </c>
      <c r="D13" s="39">
        <v>32</v>
      </c>
      <c r="E13" s="59"/>
      <c r="F13" s="28"/>
    </row>
    <row r="14" spans="1:8" ht="16.5" x14ac:dyDescent="0.3">
      <c r="A14" s="28"/>
      <c r="B14" s="252" t="s">
        <v>118</v>
      </c>
      <c r="C14" s="253"/>
      <c r="D14" s="63">
        <f>((D8/4)+(D11/8))/2</f>
        <v>123.86029411764706</v>
      </c>
      <c r="E14" s="86">
        <f>((E8/4)+(E11/8))/2</f>
        <v>105.28125</v>
      </c>
      <c r="F14" s="28"/>
    </row>
    <row r="15" spans="1:8" ht="16.5" x14ac:dyDescent="0.3">
      <c r="A15" s="28"/>
      <c r="B15" s="238" t="s">
        <v>18</v>
      </c>
      <c r="C15" s="239"/>
      <c r="D15" s="239"/>
      <c r="E15" s="240"/>
      <c r="F15" s="28"/>
      <c r="H15" s="4"/>
    </row>
    <row r="16" spans="1:8" ht="16.5" x14ac:dyDescent="0.3">
      <c r="A16" s="28"/>
      <c r="B16" s="44"/>
      <c r="C16" s="48" t="s">
        <v>168</v>
      </c>
      <c r="D16" s="36">
        <f>Adders!C56</f>
        <v>15</v>
      </c>
      <c r="E16" s="50" t="s">
        <v>3</v>
      </c>
      <c r="F16" s="28"/>
    </row>
    <row r="17" spans="1:6" ht="16.5" x14ac:dyDescent="0.3">
      <c r="A17" s="28"/>
      <c r="B17" s="44"/>
      <c r="C17" s="48" t="s">
        <v>178</v>
      </c>
      <c r="D17" s="36">
        <f>Adders!C57</f>
        <v>25</v>
      </c>
      <c r="E17" s="50" t="s">
        <v>3</v>
      </c>
      <c r="F17" s="28"/>
    </row>
    <row r="18" spans="1:6" ht="16.5" x14ac:dyDescent="0.3">
      <c r="A18" s="28"/>
      <c r="B18" s="44"/>
      <c r="C18" s="48" t="s">
        <v>156</v>
      </c>
      <c r="D18" s="36">
        <f>Adders!C36</f>
        <v>700</v>
      </c>
      <c r="E18" s="50" t="s">
        <v>71</v>
      </c>
      <c r="F18" s="28"/>
    </row>
    <row r="19" spans="1:6" ht="17.25" thickBot="1" x14ac:dyDescent="0.35">
      <c r="A19" s="28"/>
      <c r="B19" s="51"/>
      <c r="C19" s="52" t="s">
        <v>9</v>
      </c>
      <c r="D19" s="39">
        <f>Adders!C23</f>
        <v>900</v>
      </c>
      <c r="E19" s="53" t="s">
        <v>71</v>
      </c>
      <c r="F19" s="28"/>
    </row>
    <row r="20" spans="1:6" ht="15" customHeight="1" x14ac:dyDescent="0.3">
      <c r="A20" s="28"/>
      <c r="B20" s="226" t="s">
        <v>17</v>
      </c>
      <c r="C20" s="226"/>
      <c r="D20" s="226"/>
      <c r="E20" s="226"/>
      <c r="F20" s="28"/>
    </row>
    <row r="21" spans="1:6" ht="16.5" x14ac:dyDescent="0.3">
      <c r="A21" s="28"/>
      <c r="B21" s="225" t="s">
        <v>157</v>
      </c>
      <c r="C21" s="225"/>
      <c r="D21" s="225"/>
      <c r="E21" s="225"/>
      <c r="F21" s="28"/>
    </row>
    <row r="22" spans="1:6" ht="15.75" customHeight="1" x14ac:dyDescent="0.3">
      <c r="A22" s="28"/>
      <c r="B22" s="225" t="s">
        <v>179</v>
      </c>
      <c r="C22" s="225"/>
      <c r="D22" s="225"/>
      <c r="E22" s="225"/>
      <c r="F22" s="28"/>
    </row>
    <row r="23" spans="1:6" ht="15.75" customHeight="1" thickBot="1" x14ac:dyDescent="0.35">
      <c r="A23" s="28"/>
      <c r="B23" s="28"/>
      <c r="C23" s="28"/>
      <c r="D23" s="28"/>
      <c r="E23" s="28"/>
      <c r="F23" s="28"/>
    </row>
    <row r="24" spans="1:6" ht="34.5" x14ac:dyDescent="0.3">
      <c r="A24" s="28"/>
      <c r="B24" s="244" t="s">
        <v>106</v>
      </c>
      <c r="C24" s="245"/>
      <c r="D24" s="245"/>
      <c r="E24" s="246"/>
      <c r="F24" s="28"/>
    </row>
    <row r="25" spans="1:6" ht="16.5" x14ac:dyDescent="0.3">
      <c r="A25" s="28"/>
      <c r="B25" s="241" t="s">
        <v>86</v>
      </c>
      <c r="C25" s="242"/>
      <c r="D25" s="242"/>
      <c r="E25" s="243"/>
      <c r="F25" s="28"/>
    </row>
    <row r="26" spans="1:6" ht="15" customHeight="1" x14ac:dyDescent="0.3">
      <c r="A26" s="28"/>
      <c r="B26" s="258" t="s">
        <v>117</v>
      </c>
      <c r="C26" s="259"/>
      <c r="D26" s="259"/>
      <c r="E26" s="260"/>
      <c r="F26" s="28"/>
    </row>
    <row r="27" spans="1:6" ht="15" customHeight="1" x14ac:dyDescent="0.3">
      <c r="A27" s="28"/>
      <c r="B27" s="261" t="s">
        <v>107</v>
      </c>
      <c r="C27" s="262"/>
      <c r="D27" s="262"/>
      <c r="E27" s="263"/>
      <c r="F27" s="28"/>
    </row>
    <row r="28" spans="1:6" ht="16.5" x14ac:dyDescent="0.3">
      <c r="A28" s="28"/>
      <c r="B28" s="31" t="s">
        <v>15</v>
      </c>
      <c r="C28" s="29" t="s">
        <v>113</v>
      </c>
      <c r="D28" s="29" t="s">
        <v>80</v>
      </c>
      <c r="E28" s="30" t="s">
        <v>12</v>
      </c>
      <c r="F28" s="28"/>
    </row>
    <row r="29" spans="1:6" ht="18" x14ac:dyDescent="0.35">
      <c r="A29" s="28"/>
      <c r="B29" s="233">
        <v>2</v>
      </c>
      <c r="C29" s="55" t="s">
        <v>180</v>
      </c>
      <c r="D29" s="56">
        <f>E29/0.95</f>
        <v>392.36842105263162</v>
      </c>
      <c r="E29" s="57">
        <f>497*0.75</f>
        <v>372.75</v>
      </c>
      <c r="F29" s="28"/>
    </row>
    <row r="30" spans="1:6" ht="15" customHeight="1" x14ac:dyDescent="0.35">
      <c r="A30" s="28"/>
      <c r="B30" s="233"/>
      <c r="C30" s="48" t="s">
        <v>150</v>
      </c>
      <c r="D30" s="36">
        <f>Adders!C50</f>
        <v>36</v>
      </c>
      <c r="E30" s="58"/>
      <c r="F30" s="28"/>
    </row>
    <row r="31" spans="1:6" ht="15" customHeight="1" thickBot="1" x14ac:dyDescent="0.35">
      <c r="A31" s="28"/>
      <c r="B31" s="234"/>
      <c r="C31" s="38" t="s">
        <v>148</v>
      </c>
      <c r="D31" s="39">
        <f>Adders!C11</f>
        <v>16</v>
      </c>
      <c r="E31" s="59"/>
      <c r="F31" s="28"/>
    </row>
    <row r="32" spans="1:6" ht="18" x14ac:dyDescent="0.35">
      <c r="A32" s="28"/>
      <c r="B32" s="235">
        <v>4</v>
      </c>
      <c r="C32" s="32" t="s">
        <v>181</v>
      </c>
      <c r="D32" s="33">
        <f>E32/0.95</f>
        <v>513.9473684210526</v>
      </c>
      <c r="E32" s="34">
        <f>651*0.75</f>
        <v>488.25</v>
      </c>
      <c r="F32" s="28"/>
    </row>
    <row r="33" spans="1:6" ht="15" customHeight="1" x14ac:dyDescent="0.3">
      <c r="A33" s="28"/>
      <c r="B33" s="233"/>
      <c r="C33" s="60" t="s">
        <v>150</v>
      </c>
      <c r="D33" s="36">
        <f>Adders!C51</f>
        <v>72</v>
      </c>
      <c r="E33" s="61"/>
      <c r="F33" s="28"/>
    </row>
    <row r="34" spans="1:6" ht="15.75" customHeight="1" thickBot="1" x14ac:dyDescent="0.35">
      <c r="A34" s="28"/>
      <c r="B34" s="234"/>
      <c r="C34" s="62" t="s">
        <v>148</v>
      </c>
      <c r="D34" s="39">
        <f>Adders!C12</f>
        <v>24</v>
      </c>
      <c r="E34" s="59"/>
      <c r="F34" s="28"/>
    </row>
    <row r="35" spans="1:6" ht="18" x14ac:dyDescent="0.35">
      <c r="A35" s="28"/>
      <c r="B35" s="235">
        <v>8</v>
      </c>
      <c r="C35" s="32" t="s">
        <v>182</v>
      </c>
      <c r="D35" s="33">
        <f>E35/0.95</f>
        <v>997.89473684210532</v>
      </c>
      <c r="E35" s="34">
        <f>1264*0.75</f>
        <v>948</v>
      </c>
      <c r="F35" s="28"/>
    </row>
    <row r="36" spans="1:6" ht="15" customHeight="1" x14ac:dyDescent="0.3">
      <c r="A36" s="28"/>
      <c r="B36" s="233"/>
      <c r="C36" s="60" t="s">
        <v>150</v>
      </c>
      <c r="D36" s="36">
        <f>Adders!C52</f>
        <v>108</v>
      </c>
      <c r="E36" s="61"/>
      <c r="F36" s="28"/>
    </row>
    <row r="37" spans="1:6" ht="15" customHeight="1" thickBot="1" x14ac:dyDescent="0.35">
      <c r="A37" s="28"/>
      <c r="B37" s="234"/>
      <c r="C37" s="62" t="s">
        <v>148</v>
      </c>
      <c r="D37" s="39">
        <f>Adders!C13</f>
        <v>48</v>
      </c>
      <c r="E37" s="59"/>
      <c r="F37" s="28"/>
    </row>
    <row r="38" spans="1:6" ht="16.5" x14ac:dyDescent="0.3">
      <c r="A38" s="28"/>
      <c r="B38" s="252" t="s">
        <v>118</v>
      </c>
      <c r="C38" s="253"/>
      <c r="D38" s="63">
        <f>((D32/4)+(D35/8))/2</f>
        <v>126.61184210526315</v>
      </c>
      <c r="E38" s="64">
        <f>((E32/4)+(E35/8))/2</f>
        <v>120.28125</v>
      </c>
      <c r="F38" s="28"/>
    </row>
    <row r="39" spans="1:6" ht="16.5" x14ac:dyDescent="0.3">
      <c r="A39" s="28"/>
      <c r="B39" s="238" t="s">
        <v>18</v>
      </c>
      <c r="C39" s="239"/>
      <c r="D39" s="239"/>
      <c r="E39" s="240"/>
      <c r="F39" s="28"/>
    </row>
    <row r="40" spans="1:6" ht="16.5" x14ac:dyDescent="0.3">
      <c r="A40" s="28"/>
      <c r="B40" s="44"/>
      <c r="C40" s="48" t="s">
        <v>168</v>
      </c>
      <c r="D40" s="36">
        <f>Adders!C56</f>
        <v>15</v>
      </c>
      <c r="E40" s="50" t="s">
        <v>3</v>
      </c>
      <c r="F40" s="28"/>
    </row>
    <row r="41" spans="1:6" ht="16.5" x14ac:dyDescent="0.3">
      <c r="A41" s="28"/>
      <c r="B41" s="44"/>
      <c r="C41" s="48" t="s">
        <v>178</v>
      </c>
      <c r="D41" s="36">
        <f>Adders!C57</f>
        <v>25</v>
      </c>
      <c r="E41" s="50" t="s">
        <v>3</v>
      </c>
      <c r="F41" s="28"/>
    </row>
    <row r="42" spans="1:6" ht="16.5" x14ac:dyDescent="0.3">
      <c r="A42" s="28"/>
      <c r="B42" s="44"/>
      <c r="C42" s="48" t="s">
        <v>183</v>
      </c>
      <c r="D42" s="36">
        <f>Adders!C64</f>
        <v>32</v>
      </c>
      <c r="E42" s="50" t="s">
        <v>3</v>
      </c>
      <c r="F42" s="28"/>
    </row>
    <row r="43" spans="1:6" ht="16.5" x14ac:dyDescent="0.3">
      <c r="A43" s="28"/>
      <c r="B43" s="44"/>
      <c r="C43" s="48" t="s">
        <v>156</v>
      </c>
      <c r="D43" s="36">
        <f>Adders!C36</f>
        <v>700</v>
      </c>
      <c r="E43" s="50" t="s">
        <v>71</v>
      </c>
      <c r="F43" s="28"/>
    </row>
    <row r="44" spans="1:6" ht="17.25" thickBot="1" x14ac:dyDescent="0.35">
      <c r="A44" s="28"/>
      <c r="B44" s="51"/>
      <c r="C44" s="52" t="s">
        <v>9</v>
      </c>
      <c r="D44" s="39">
        <f>Adders!C23</f>
        <v>900</v>
      </c>
      <c r="E44" s="53" t="s">
        <v>71</v>
      </c>
      <c r="F44" s="28"/>
    </row>
    <row r="45" spans="1:6" ht="16.5" x14ac:dyDescent="0.3">
      <c r="A45" s="28"/>
      <c r="B45" s="226" t="s">
        <v>17</v>
      </c>
      <c r="C45" s="226"/>
      <c r="D45" s="226"/>
      <c r="E45" s="226"/>
      <c r="F45" s="28"/>
    </row>
    <row r="46" spans="1:6" ht="16.5" x14ac:dyDescent="0.3">
      <c r="A46" s="28"/>
      <c r="B46" s="225" t="s">
        <v>157</v>
      </c>
      <c r="C46" s="225"/>
      <c r="D46" s="225"/>
      <c r="E46" s="225"/>
      <c r="F46" s="28"/>
    </row>
    <row r="47" spans="1:6" ht="16.5" x14ac:dyDescent="0.3">
      <c r="A47" s="28"/>
      <c r="B47" s="225" t="s">
        <v>158</v>
      </c>
      <c r="C47" s="225"/>
      <c r="D47" s="225"/>
      <c r="E47" s="225"/>
      <c r="F47" s="28"/>
    </row>
    <row r="48" spans="1:6" ht="16.5" x14ac:dyDescent="0.3">
      <c r="A48" s="28"/>
      <c r="B48" s="28"/>
      <c r="C48" s="28"/>
      <c r="D48" s="28"/>
      <c r="E48" s="28"/>
      <c r="F48" s="28"/>
    </row>
  </sheetData>
  <sheetProtection algorithmName="SHA-512" hashValue="osYydgNmx7f2qxGnzo1QDp9el7WrZb47+8lrVJu3DJagolzmfUX7PjIbuR7oc49qhy169cqL0kSksztEKtANNA==" saltValue="zWKSPSxHwzOgqzq7sKFJ1A==" spinCount="100000" sheet="1" objects="1" scenarios="1"/>
  <mergeCells count="23">
    <mergeCell ref="B47:E47"/>
    <mergeCell ref="B25:E25"/>
    <mergeCell ref="B32:B34"/>
    <mergeCell ref="B35:B37"/>
    <mergeCell ref="B38:C38"/>
    <mergeCell ref="B45:E45"/>
    <mergeCell ref="B46:E46"/>
    <mergeCell ref="B39:E39"/>
    <mergeCell ref="B24:E24"/>
    <mergeCell ref="B26:E26"/>
    <mergeCell ref="B27:E27"/>
    <mergeCell ref="B29:B31"/>
    <mergeCell ref="B2:E2"/>
    <mergeCell ref="B3:E3"/>
    <mergeCell ref="B4:E4"/>
    <mergeCell ref="B6:B7"/>
    <mergeCell ref="B8:B10"/>
    <mergeCell ref="B11:B13"/>
    <mergeCell ref="B14:C14"/>
    <mergeCell ref="B20:E20"/>
    <mergeCell ref="B21:E21"/>
    <mergeCell ref="B22:E22"/>
    <mergeCell ref="B15:E1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L20" sqref="L20"/>
    </sheetView>
  </sheetViews>
  <sheetFormatPr defaultRowHeight="15" x14ac:dyDescent="0.25"/>
  <cols>
    <col min="1" max="1" width="5" style="1" customWidth="1"/>
    <col min="2" max="2" width="24.42578125" bestFit="1" customWidth="1"/>
    <col min="3" max="3" width="19.28515625" bestFit="1" customWidth="1"/>
    <col min="4" max="4" width="10.42578125" bestFit="1" customWidth="1"/>
    <col min="5" max="5" width="11.7109375" bestFit="1" customWidth="1"/>
    <col min="6" max="6" width="10.28515625" customWidth="1"/>
    <col min="7" max="7" width="9.140625" style="1"/>
    <col min="13" max="13" width="48.85546875" bestFit="1" customWidth="1"/>
  </cols>
  <sheetData>
    <row r="1" spans="1:15" ht="17.25" thickBot="1" x14ac:dyDescent="0.35">
      <c r="A1" s="65"/>
      <c r="B1" s="28"/>
      <c r="C1" s="28"/>
      <c r="D1" s="28"/>
      <c r="E1" s="28"/>
      <c r="F1" s="28"/>
    </row>
    <row r="2" spans="1:15" ht="30" x14ac:dyDescent="0.3">
      <c r="A2" s="65"/>
      <c r="B2" s="277" t="s">
        <v>76</v>
      </c>
      <c r="C2" s="278"/>
      <c r="D2" s="278"/>
      <c r="E2" s="279"/>
      <c r="F2" s="28"/>
      <c r="M2" s="275"/>
      <c r="N2" s="275"/>
      <c r="O2" s="275"/>
    </row>
    <row r="3" spans="1:15" ht="21" x14ac:dyDescent="0.3">
      <c r="A3" s="65"/>
      <c r="B3" s="258" t="s">
        <v>119</v>
      </c>
      <c r="C3" s="259"/>
      <c r="D3" s="259"/>
      <c r="E3" s="260"/>
      <c r="F3" s="28"/>
      <c r="M3" s="276"/>
      <c r="N3" s="276"/>
      <c r="O3" s="276"/>
    </row>
    <row r="4" spans="1:15" ht="16.5" x14ac:dyDescent="0.3">
      <c r="A4" s="65"/>
      <c r="B4" s="238" t="s">
        <v>74</v>
      </c>
      <c r="C4" s="239"/>
      <c r="D4" s="29" t="s">
        <v>128</v>
      </c>
      <c r="E4" s="30" t="s">
        <v>12</v>
      </c>
      <c r="F4" s="28"/>
    </row>
    <row r="5" spans="1:15" ht="18" x14ac:dyDescent="0.35">
      <c r="A5" s="65"/>
      <c r="B5" s="282" t="s">
        <v>164</v>
      </c>
      <c r="C5" s="283"/>
      <c r="D5" s="66">
        <f>E5*1.05</f>
        <v>978.6</v>
      </c>
      <c r="E5" s="67">
        <v>932</v>
      </c>
      <c r="F5" s="28"/>
    </row>
    <row r="6" spans="1:15" ht="18" x14ac:dyDescent="0.35">
      <c r="A6" s="65"/>
      <c r="B6" s="273" t="s">
        <v>165</v>
      </c>
      <c r="C6" s="274"/>
      <c r="D6" s="68">
        <f>E6*1.05</f>
        <v>995.40000000000009</v>
      </c>
      <c r="E6" s="67">
        <v>948</v>
      </c>
      <c r="F6" s="28"/>
    </row>
    <row r="7" spans="1:15" ht="16.5" x14ac:dyDescent="0.3">
      <c r="A7" s="65"/>
      <c r="B7" s="69" t="s">
        <v>148</v>
      </c>
      <c r="C7" s="70"/>
      <c r="D7" s="71">
        <f>Adders!C5</f>
        <v>16</v>
      </c>
      <c r="E7" s="72"/>
      <c r="F7" s="28"/>
    </row>
    <row r="8" spans="1:15" ht="17.25" thickBot="1" x14ac:dyDescent="0.35">
      <c r="A8" s="65"/>
      <c r="B8" s="73" t="s">
        <v>149</v>
      </c>
      <c r="C8" s="60"/>
      <c r="D8" s="39">
        <f>Adders!C31</f>
        <v>48</v>
      </c>
      <c r="E8" s="59"/>
      <c r="F8" s="28"/>
    </row>
    <row r="9" spans="1:15" ht="18" x14ac:dyDescent="0.35">
      <c r="A9" s="65"/>
      <c r="B9" s="280" t="s">
        <v>166</v>
      </c>
      <c r="C9" s="281"/>
      <c r="D9" s="74">
        <f>E9*1.05</f>
        <v>1193.8500000000001</v>
      </c>
      <c r="E9" s="75">
        <v>1137</v>
      </c>
      <c r="F9" s="28"/>
      <c r="H9" s="6"/>
      <c r="I9" s="6"/>
    </row>
    <row r="10" spans="1:15" ht="18" x14ac:dyDescent="0.35">
      <c r="A10" s="65"/>
      <c r="B10" s="273" t="s">
        <v>167</v>
      </c>
      <c r="C10" s="274"/>
      <c r="D10" s="68">
        <f>E10*1.05</f>
        <v>1210.6500000000001</v>
      </c>
      <c r="E10" s="67">
        <v>1153</v>
      </c>
      <c r="F10" s="28"/>
    </row>
    <row r="11" spans="1:15" ht="16.5" x14ac:dyDescent="0.3">
      <c r="A11" s="65"/>
      <c r="B11" s="69" t="s">
        <v>148</v>
      </c>
      <c r="C11" s="70"/>
      <c r="D11" s="71">
        <f>Adders!C5</f>
        <v>16</v>
      </c>
      <c r="E11" s="72"/>
      <c r="F11" s="28"/>
    </row>
    <row r="12" spans="1:15" ht="16.5" x14ac:dyDescent="0.3">
      <c r="A12" s="65"/>
      <c r="B12" s="73" t="s">
        <v>149</v>
      </c>
      <c r="C12" s="60"/>
      <c r="D12" s="36">
        <f>Adders!C31</f>
        <v>48</v>
      </c>
      <c r="E12" s="61"/>
      <c r="F12" s="28"/>
    </row>
    <row r="13" spans="1:15" ht="16.5" x14ac:dyDescent="0.3">
      <c r="A13" s="65"/>
      <c r="B13" s="238" t="s">
        <v>18</v>
      </c>
      <c r="C13" s="239"/>
      <c r="D13" s="239"/>
      <c r="E13" s="240"/>
      <c r="F13" s="28"/>
    </row>
    <row r="14" spans="1:15" ht="16.5" x14ac:dyDescent="0.3">
      <c r="A14" s="65"/>
      <c r="B14" s="76" t="s">
        <v>168</v>
      </c>
      <c r="C14" s="48"/>
      <c r="D14" s="36">
        <f>Adders!C56</f>
        <v>15</v>
      </c>
      <c r="E14" s="50" t="s">
        <v>3</v>
      </c>
      <c r="F14" s="28"/>
    </row>
    <row r="15" spans="1:15" ht="17.25" thickBot="1" x14ac:dyDescent="0.35">
      <c r="A15" s="65"/>
      <c r="B15" s="77" t="s">
        <v>156</v>
      </c>
      <c r="C15" s="52"/>
      <c r="D15" s="39">
        <f>Adders!C36</f>
        <v>700</v>
      </c>
      <c r="E15" s="53" t="s">
        <v>71</v>
      </c>
      <c r="F15" s="28"/>
    </row>
    <row r="16" spans="1:15" ht="16.5" x14ac:dyDescent="0.3">
      <c r="A16" s="65"/>
      <c r="B16" s="285" t="s">
        <v>17</v>
      </c>
      <c r="C16" s="285"/>
      <c r="D16" s="285"/>
      <c r="E16" s="285"/>
      <c r="F16" s="28"/>
    </row>
    <row r="17" spans="1:7" ht="16.5" x14ac:dyDescent="0.3">
      <c r="A17" s="65"/>
      <c r="B17" s="286" t="s">
        <v>157</v>
      </c>
      <c r="C17" s="286"/>
      <c r="D17" s="286"/>
      <c r="E17" s="286"/>
      <c r="F17" s="78"/>
    </row>
    <row r="18" spans="1:7" ht="17.25" thickBot="1" x14ac:dyDescent="0.35">
      <c r="A18" s="65"/>
      <c r="B18" s="28"/>
      <c r="C18" s="28"/>
      <c r="D18" s="28"/>
      <c r="E18" s="28"/>
      <c r="F18" s="28"/>
    </row>
    <row r="19" spans="1:7" ht="30" x14ac:dyDescent="0.3">
      <c r="A19" s="65"/>
      <c r="B19" s="277" t="s">
        <v>120</v>
      </c>
      <c r="C19" s="278"/>
      <c r="D19" s="278"/>
      <c r="E19" s="279"/>
      <c r="F19" s="28"/>
      <c r="G19" s="2"/>
    </row>
    <row r="20" spans="1:7" ht="21" x14ac:dyDescent="0.3">
      <c r="A20" s="65"/>
      <c r="B20" s="258" t="s">
        <v>76</v>
      </c>
      <c r="C20" s="259"/>
      <c r="D20" s="259"/>
      <c r="E20" s="260"/>
      <c r="F20" s="28"/>
      <c r="G20" s="2"/>
    </row>
    <row r="21" spans="1:7" ht="16.5" x14ac:dyDescent="0.3">
      <c r="A21" s="65"/>
      <c r="B21" s="31" t="s">
        <v>121</v>
      </c>
      <c r="C21" s="29" t="s">
        <v>113</v>
      </c>
      <c r="D21" s="29" t="s">
        <v>80</v>
      </c>
      <c r="E21" s="30" t="s">
        <v>12</v>
      </c>
      <c r="F21" s="28"/>
    </row>
    <row r="22" spans="1:7" ht="18" x14ac:dyDescent="0.35">
      <c r="A22" s="65"/>
      <c r="B22" s="79" t="s">
        <v>122</v>
      </c>
      <c r="C22" s="80" t="s">
        <v>169</v>
      </c>
      <c r="D22" s="66">
        <v>0</v>
      </c>
      <c r="E22" s="67">
        <v>0</v>
      </c>
      <c r="F22" s="28"/>
    </row>
    <row r="23" spans="1:7" ht="18" x14ac:dyDescent="0.35">
      <c r="A23" s="65"/>
      <c r="B23" s="79" t="s">
        <v>123</v>
      </c>
      <c r="C23" s="80" t="s">
        <v>170</v>
      </c>
      <c r="D23" s="66">
        <f>E23/0.85</f>
        <v>316.47058823529414</v>
      </c>
      <c r="E23" s="67">
        <v>269</v>
      </c>
      <c r="F23" s="28"/>
    </row>
    <row r="24" spans="1:7" ht="18" x14ac:dyDescent="0.35">
      <c r="A24" s="65"/>
      <c r="B24" s="79" t="s">
        <v>124</v>
      </c>
      <c r="C24" s="80" t="s">
        <v>171</v>
      </c>
      <c r="D24" s="66">
        <f t="shared" ref="D24:D26" si="0">E24/0.85</f>
        <v>274.11764705882354</v>
      </c>
      <c r="E24" s="67">
        <v>233</v>
      </c>
      <c r="F24" s="28"/>
    </row>
    <row r="25" spans="1:7" ht="18" x14ac:dyDescent="0.35">
      <c r="A25" s="65"/>
      <c r="B25" s="79" t="s">
        <v>125</v>
      </c>
      <c r="C25" s="80" t="s">
        <v>172</v>
      </c>
      <c r="D25" s="66">
        <f t="shared" si="0"/>
        <v>500</v>
      </c>
      <c r="E25" s="67">
        <v>425</v>
      </c>
      <c r="F25" s="28"/>
    </row>
    <row r="26" spans="1:7" ht="18" x14ac:dyDescent="0.35">
      <c r="A26" s="65"/>
      <c r="B26" s="79" t="s">
        <v>126</v>
      </c>
      <c r="C26" s="80" t="s">
        <v>173</v>
      </c>
      <c r="D26" s="66">
        <f t="shared" si="0"/>
        <v>581.17647058823536</v>
      </c>
      <c r="E26" s="67">
        <v>494</v>
      </c>
      <c r="F26" s="28"/>
    </row>
    <row r="27" spans="1:7" ht="18.75" thickBot="1" x14ac:dyDescent="0.4">
      <c r="A27" s="65"/>
      <c r="B27" s="81" t="s">
        <v>127</v>
      </c>
      <c r="C27" s="82" t="s">
        <v>174</v>
      </c>
      <c r="D27" s="83">
        <f>E27/0.85</f>
        <v>638.82352941176475</v>
      </c>
      <c r="E27" s="84">
        <v>543</v>
      </c>
      <c r="F27" s="28"/>
    </row>
    <row r="28" spans="1:7" ht="16.5" x14ac:dyDescent="0.3">
      <c r="A28" s="65"/>
      <c r="B28" s="285" t="s">
        <v>17</v>
      </c>
      <c r="C28" s="285"/>
      <c r="D28" s="285"/>
      <c r="E28" s="285"/>
      <c r="F28" s="28"/>
    </row>
    <row r="29" spans="1:7" ht="16.5" x14ac:dyDescent="0.3">
      <c r="A29" s="65"/>
      <c r="B29" s="284" t="s">
        <v>317</v>
      </c>
      <c r="C29" s="284"/>
      <c r="D29" s="284"/>
      <c r="E29" s="284"/>
      <c r="F29" s="28"/>
    </row>
    <row r="30" spans="1:7" ht="16.5" x14ac:dyDescent="0.3">
      <c r="A30" s="65"/>
      <c r="B30" s="28"/>
      <c r="C30" s="28"/>
      <c r="D30" s="28"/>
      <c r="E30" s="28"/>
      <c r="F30" s="28"/>
    </row>
    <row r="31" spans="1:7" ht="16.5" x14ac:dyDescent="0.3">
      <c r="A31" s="65"/>
      <c r="B31" s="28"/>
      <c r="C31" s="28"/>
      <c r="D31" s="28"/>
      <c r="E31" s="28"/>
      <c r="F31" s="28"/>
    </row>
  </sheetData>
  <sheetProtection algorithmName="SHA-512" hashValue="UMylmNIVcKT2u+qD49AH5+s0tZJisehbvOWljGx8tV1Z0ReYn03JSpgDXw2YPH7BMidD02828CyJvvsGaxvPOQ==" saltValue="cttCxbLo1Z4Tkd7RzjHiRA==" spinCount="100000" sheet="1" objects="1" scenarios="1"/>
  <mergeCells count="16">
    <mergeCell ref="B29:E29"/>
    <mergeCell ref="B13:E13"/>
    <mergeCell ref="B16:E16"/>
    <mergeCell ref="B28:E28"/>
    <mergeCell ref="B17:E17"/>
    <mergeCell ref="B19:E19"/>
    <mergeCell ref="B20:E20"/>
    <mergeCell ref="B10:C10"/>
    <mergeCell ref="M2:O2"/>
    <mergeCell ref="M3:O3"/>
    <mergeCell ref="B2:E2"/>
    <mergeCell ref="B3:E3"/>
    <mergeCell ref="B9:C9"/>
    <mergeCell ref="B6:C6"/>
    <mergeCell ref="B5:C5"/>
    <mergeCell ref="B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G23"/>
  <sheetViews>
    <sheetView zoomScaleNormal="100" workbookViewId="0">
      <selection activeCell="E10" sqref="E10"/>
    </sheetView>
  </sheetViews>
  <sheetFormatPr defaultRowHeight="15" x14ac:dyDescent="0.25"/>
  <cols>
    <col min="1" max="1" width="2.85546875" customWidth="1"/>
    <col min="2" max="2" width="9.28515625" bestFit="1" customWidth="1"/>
    <col min="3" max="3" width="46.42578125" bestFit="1" customWidth="1"/>
    <col min="4" max="4" width="10.42578125" bestFit="1" customWidth="1"/>
    <col min="5" max="5" width="11.7109375" bestFit="1" customWidth="1"/>
    <col min="6" max="6" width="10.42578125" bestFit="1" customWidth="1"/>
    <col min="9" max="9" width="15.5703125" customWidth="1"/>
  </cols>
  <sheetData>
    <row r="1" spans="1:7" ht="17.25" thickBot="1" x14ac:dyDescent="0.35">
      <c r="A1" s="28"/>
      <c r="B1" s="28"/>
      <c r="C1" s="28"/>
      <c r="D1" s="28"/>
      <c r="E1" s="28"/>
    </row>
    <row r="2" spans="1:7" ht="34.5" x14ac:dyDescent="0.3">
      <c r="A2" s="28"/>
      <c r="B2" s="244" t="s">
        <v>129</v>
      </c>
      <c r="C2" s="245"/>
      <c r="D2" s="245"/>
      <c r="E2" s="246"/>
    </row>
    <row r="3" spans="1:7" ht="21" x14ac:dyDescent="0.3">
      <c r="A3" s="28"/>
      <c r="B3" s="258" t="s">
        <v>117</v>
      </c>
      <c r="C3" s="259"/>
      <c r="D3" s="259"/>
      <c r="E3" s="260"/>
      <c r="G3" s="7"/>
    </row>
    <row r="4" spans="1:7" ht="18" x14ac:dyDescent="0.3">
      <c r="A4" s="28"/>
      <c r="B4" s="261" t="s">
        <v>107</v>
      </c>
      <c r="C4" s="262"/>
      <c r="D4" s="262"/>
      <c r="E4" s="263"/>
    </row>
    <row r="5" spans="1:7" ht="16.5" x14ac:dyDescent="0.3">
      <c r="A5" s="28"/>
      <c r="B5" s="31" t="s">
        <v>15</v>
      </c>
      <c r="C5" s="29" t="s">
        <v>113</v>
      </c>
      <c r="D5" s="29" t="s">
        <v>80</v>
      </c>
      <c r="E5" s="30" t="s">
        <v>12</v>
      </c>
    </row>
    <row r="6" spans="1:7" ht="18" x14ac:dyDescent="0.35">
      <c r="A6" s="28"/>
      <c r="B6" s="233">
        <v>4</v>
      </c>
      <c r="C6" s="55" t="s">
        <v>161</v>
      </c>
      <c r="D6" s="56">
        <f>E6/0.95</f>
        <v>277.89473684210526</v>
      </c>
      <c r="E6" s="57">
        <f>352*0.75</f>
        <v>264</v>
      </c>
    </row>
    <row r="7" spans="1:7" ht="18" x14ac:dyDescent="0.35">
      <c r="A7" s="28"/>
      <c r="B7" s="233"/>
      <c r="C7" s="48" t="s">
        <v>150</v>
      </c>
      <c r="D7" s="36">
        <f>Adders!C47</f>
        <v>36</v>
      </c>
      <c r="E7" s="58"/>
    </row>
    <row r="8" spans="1:7" ht="17.25" thickBot="1" x14ac:dyDescent="0.35">
      <c r="A8" s="28"/>
      <c r="B8" s="234"/>
      <c r="C8" s="38" t="s">
        <v>148</v>
      </c>
      <c r="D8" s="39">
        <f>Adders!C8</f>
        <v>16</v>
      </c>
      <c r="E8" s="59"/>
    </row>
    <row r="9" spans="1:7" ht="18" x14ac:dyDescent="0.35">
      <c r="A9" s="28"/>
      <c r="B9" s="235">
        <v>8</v>
      </c>
      <c r="C9" s="55" t="s">
        <v>162</v>
      </c>
      <c r="D9" s="33">
        <f>E9/0.95</f>
        <v>493.42105263157896</v>
      </c>
      <c r="E9" s="34">
        <f>625*0.75</f>
        <v>468.75</v>
      </c>
    </row>
    <row r="10" spans="1:7" ht="16.5" x14ac:dyDescent="0.3">
      <c r="A10" s="28"/>
      <c r="B10" s="233"/>
      <c r="C10" s="60" t="s">
        <v>150</v>
      </c>
      <c r="D10" s="36">
        <f>Adders!C48</f>
        <v>72</v>
      </c>
      <c r="E10" s="61"/>
    </row>
    <row r="11" spans="1:7" ht="17.25" thickBot="1" x14ac:dyDescent="0.35">
      <c r="A11" s="28"/>
      <c r="B11" s="234"/>
      <c r="C11" s="62" t="s">
        <v>148</v>
      </c>
      <c r="D11" s="39">
        <f>Adders!C9</f>
        <v>32</v>
      </c>
      <c r="E11" s="59"/>
    </row>
    <row r="12" spans="1:7" ht="16.5" x14ac:dyDescent="0.3">
      <c r="A12" s="28"/>
      <c r="B12" s="252" t="s">
        <v>118</v>
      </c>
      <c r="C12" s="253"/>
      <c r="D12" s="63">
        <f>((D6/4)+(D9/8))/2</f>
        <v>65.57565789473685</v>
      </c>
      <c r="E12" s="64">
        <f>((E6/4)+(E9/8))/2</f>
        <v>62.296875</v>
      </c>
    </row>
    <row r="13" spans="1:7" ht="16.5" x14ac:dyDescent="0.3">
      <c r="A13" s="28"/>
      <c r="B13" s="238" t="s">
        <v>18</v>
      </c>
      <c r="C13" s="239"/>
      <c r="D13" s="239"/>
      <c r="E13" s="240"/>
    </row>
    <row r="14" spans="1:7" ht="16.5" x14ac:dyDescent="0.3">
      <c r="A14" s="28"/>
      <c r="B14" s="44"/>
      <c r="C14" s="141" t="s">
        <v>339</v>
      </c>
      <c r="D14" s="36">
        <f>Adders!C35</f>
        <v>130</v>
      </c>
      <c r="E14" s="50" t="s">
        <v>3</v>
      </c>
    </row>
    <row r="15" spans="1:7" ht="16.5" x14ac:dyDescent="0.3">
      <c r="A15" s="28"/>
      <c r="B15" s="44"/>
      <c r="C15" s="48" t="s">
        <v>152</v>
      </c>
      <c r="D15" s="36">
        <f>Adders!C39</f>
        <v>76</v>
      </c>
      <c r="E15" s="50" t="s">
        <v>3</v>
      </c>
    </row>
    <row r="16" spans="1:7" ht="16.5" x14ac:dyDescent="0.3">
      <c r="A16" s="28"/>
      <c r="B16" s="44"/>
      <c r="C16" s="48" t="s">
        <v>153</v>
      </c>
      <c r="D16" s="36">
        <f>Adders!C43</f>
        <v>150</v>
      </c>
      <c r="E16" s="50" t="s">
        <v>3</v>
      </c>
    </row>
    <row r="17" spans="1:5" ht="16.5" x14ac:dyDescent="0.3">
      <c r="A17" s="28"/>
      <c r="B17" s="44"/>
      <c r="C17" s="48" t="s">
        <v>159</v>
      </c>
      <c r="D17" s="36">
        <f>Adders!C44</f>
        <v>32</v>
      </c>
      <c r="E17" s="50" t="s">
        <v>70</v>
      </c>
    </row>
    <row r="18" spans="1:5" ht="16.5" x14ac:dyDescent="0.3">
      <c r="A18" s="28"/>
      <c r="B18" s="44"/>
      <c r="C18" s="48" t="s">
        <v>155</v>
      </c>
      <c r="D18" s="36">
        <f>Adders!C53</f>
        <v>76</v>
      </c>
      <c r="E18" s="50" t="s">
        <v>3</v>
      </c>
    </row>
    <row r="19" spans="1:5" ht="16.5" x14ac:dyDescent="0.3">
      <c r="A19" s="28"/>
      <c r="B19" s="44"/>
      <c r="C19" s="48" t="s">
        <v>156</v>
      </c>
      <c r="D19" s="36">
        <f>Adders!C36</f>
        <v>700</v>
      </c>
      <c r="E19" s="50" t="s">
        <v>71</v>
      </c>
    </row>
    <row r="20" spans="1:5" ht="17.25" thickBot="1" x14ac:dyDescent="0.35">
      <c r="A20" s="28"/>
      <c r="B20" s="51"/>
      <c r="C20" s="52" t="s">
        <v>9</v>
      </c>
      <c r="D20" s="39">
        <f>Adders!C23</f>
        <v>900</v>
      </c>
      <c r="E20" s="53" t="s">
        <v>71</v>
      </c>
    </row>
    <row r="21" spans="1:5" ht="16.5" x14ac:dyDescent="0.3">
      <c r="A21" s="28"/>
      <c r="B21" s="226" t="s">
        <v>17</v>
      </c>
      <c r="C21" s="226"/>
      <c r="D21" s="226"/>
      <c r="E21" s="226"/>
    </row>
    <row r="22" spans="1:5" ht="16.5" x14ac:dyDescent="0.3">
      <c r="A22" s="28"/>
      <c r="B22" s="225" t="s">
        <v>157</v>
      </c>
      <c r="C22" s="225"/>
      <c r="D22" s="225"/>
      <c r="E22" s="225"/>
    </row>
    <row r="23" spans="1:5" ht="16.5" x14ac:dyDescent="0.3">
      <c r="A23" s="28"/>
      <c r="B23" s="225" t="s">
        <v>163</v>
      </c>
      <c r="C23" s="225"/>
      <c r="D23" s="225"/>
      <c r="E23" s="225"/>
    </row>
  </sheetData>
  <sheetProtection algorithmName="SHA-512" hashValue="t41naPZblkjnFuWreXrciW07Q0w5cfRC4X5JmS4RhxgxMV9cHC4+ig3jFobhQNV7XvuYZT1yTxk5ZDn2vHbiYQ==" saltValue="dpXoShx0CUg5DNIgnkRumA==" spinCount="100000" sheet="1" objects="1" scenarios="1"/>
  <mergeCells count="10">
    <mergeCell ref="B2:E2"/>
    <mergeCell ref="B3:E3"/>
    <mergeCell ref="B4:E4"/>
    <mergeCell ref="B6:B8"/>
    <mergeCell ref="B23:E23"/>
    <mergeCell ref="B9:B11"/>
    <mergeCell ref="B12:C12"/>
    <mergeCell ref="B21:E21"/>
    <mergeCell ref="B22:E22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Adders</vt:lpstr>
      <vt:lpstr>Arches</vt:lpstr>
      <vt:lpstr>Carlisle</vt:lpstr>
      <vt:lpstr>DP25</vt:lpstr>
      <vt:lpstr>DR25</vt:lpstr>
      <vt:lpstr>Horizon II LED</vt:lpstr>
      <vt:lpstr>Mega</vt:lpstr>
      <vt:lpstr>Nata</vt:lpstr>
      <vt:lpstr>Orbit II LED</vt:lpstr>
      <vt:lpstr>Planar LED</vt:lpstr>
      <vt:lpstr>Rail 1</vt:lpstr>
      <vt:lpstr>Rail 2</vt:lpstr>
      <vt:lpstr>Rail 4</vt:lpstr>
      <vt:lpstr>Rail 6</vt:lpstr>
      <vt:lpstr>Perimeter</vt:lpstr>
      <vt:lpstr>Scene</vt:lpstr>
      <vt:lpstr>SecureSeal LED</vt:lpstr>
      <vt:lpstr>Transform</vt:lpstr>
      <vt:lpstr>Stail</vt:lpstr>
    </vt:vector>
  </TitlesOfParts>
  <Company>Metalumen Manufacturing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Downing</dc:creator>
  <cp:lastModifiedBy>Kalista Ramsahoi</cp:lastModifiedBy>
  <cp:lastPrinted>2018-07-11T12:46:02Z</cp:lastPrinted>
  <dcterms:created xsi:type="dcterms:W3CDTF">2017-07-31T13:10:21Z</dcterms:created>
  <dcterms:modified xsi:type="dcterms:W3CDTF">2018-07-16T20:16:57Z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