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romero\Desktop\3 PROJECTS COMPLETED - IN REVIEW\PRICE LIST\"/>
    </mc:Choice>
  </mc:AlternateContent>
  <bookViews>
    <workbookView xWindow="-120" yWindow="-120" windowWidth="29040" windowHeight="15840" tabRatio="682" firstSheet="1" activeTab="1"/>
  </bookViews>
  <sheets>
    <sheet name="Adders" sheetId="78" state="hidden" r:id="rId1"/>
    <sheet name="Arches" sheetId="76" r:id="rId2"/>
    <sheet name="DP25" sheetId="12" r:id="rId3"/>
    <sheet name="DR25" sheetId="13" r:id="rId4"/>
    <sheet name="Horizon II LED" sheetId="14" r:id="rId5"/>
    <sheet name="Mega" sheetId="15" r:id="rId6"/>
    <sheet name="Nata" sheetId="59" r:id="rId7"/>
    <sheet name="Orbit II LED" sheetId="16" r:id="rId8"/>
    <sheet name="Planar LED" sheetId="17" r:id="rId9"/>
    <sheet name="Rail 1" sheetId="71" r:id="rId10"/>
    <sheet name="Rail 2" sheetId="72" r:id="rId11"/>
    <sheet name="Rail 4" sheetId="73" r:id="rId12"/>
    <sheet name="Rail 6" sheetId="74" r:id="rId13"/>
    <sheet name="Perimeter" sheetId="77" r:id="rId14"/>
    <sheet name="Scene" sheetId="61" r:id="rId15"/>
    <sheet name="SecureSeal LED" sheetId="52" r:id="rId16"/>
    <sheet name="Stail" sheetId="75" r:id="rId17"/>
    <sheet name="Transform" sheetId="63" r:id="rId18"/>
    <sheet name="Carlisle TC5" sheetId="80" state="hidden" r:id="rId19"/>
    <sheet name="Carlisle TC6" sheetId="81" state="hidden" r:id="rId20"/>
    <sheet name="Sheet1" sheetId="82" state="hidden" r:id="rId21"/>
    <sheet name="SOL" sheetId="79" state="hidden" r:id="rId22"/>
  </sheets>
  <definedNames>
    <definedName name="_xlnm.Print_Area" localSheetId="10">'Rail 2'!$A$1:$E$65</definedName>
    <definedName name="_xlnm.Print_Area" localSheetId="11">'Rail 4'!$A$1:$E$101</definedName>
    <definedName name="_xlnm.Print_Area" localSheetId="14">Scene!$A$1:$E$71</definedName>
    <definedName name="_xlnm.Print_Area" localSheetId="16">Stail!$A$1:$E$51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74" l="1"/>
  <c r="H7" i="74"/>
  <c r="H6" i="74"/>
  <c r="H5" i="74"/>
  <c r="H5" i="73"/>
  <c r="H8" i="73"/>
  <c r="H7" i="73"/>
  <c r="H6" i="73"/>
  <c r="H24" i="72"/>
  <c r="H23" i="72"/>
  <c r="H22" i="72"/>
  <c r="H21" i="72"/>
  <c r="H8" i="71"/>
  <c r="H7" i="71"/>
  <c r="H6" i="71"/>
  <c r="H5" i="71"/>
  <c r="C68" i="78"/>
  <c r="C67" i="78"/>
  <c r="C66" i="78"/>
  <c r="C65" i="78"/>
  <c r="D13" i="63" l="1"/>
  <c r="D12" i="63"/>
  <c r="D11" i="63"/>
  <c r="D10" i="63"/>
  <c r="D8" i="63"/>
  <c r="D7" i="63"/>
  <c r="D6" i="63"/>
  <c r="D47" i="75"/>
  <c r="D46" i="75"/>
  <c r="D45" i="75"/>
  <c r="D44" i="75"/>
  <c r="D43" i="75"/>
  <c r="D42" i="75"/>
  <c r="D41" i="75"/>
  <c r="D39" i="75"/>
  <c r="E39" i="75"/>
  <c r="D38" i="75"/>
  <c r="D37" i="75"/>
  <c r="D36" i="75"/>
  <c r="D34" i="75"/>
  <c r="D33" i="75"/>
  <c r="D32" i="75"/>
  <c r="D22" i="75"/>
  <c r="D21" i="75"/>
  <c r="D20" i="75"/>
  <c r="D19" i="75"/>
  <c r="D18" i="75"/>
  <c r="D17" i="75"/>
  <c r="D16" i="75"/>
  <c r="E14" i="75"/>
  <c r="D14" i="75"/>
  <c r="D13" i="75"/>
  <c r="D12" i="75"/>
  <c r="D11" i="75"/>
  <c r="D9" i="75"/>
  <c r="D8" i="75"/>
  <c r="D7" i="75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E21" i="52"/>
  <c r="D21" i="52"/>
  <c r="D8" i="52"/>
  <c r="D7" i="52"/>
  <c r="D20" i="52"/>
  <c r="D19" i="52"/>
  <c r="D18" i="52"/>
  <c r="D16" i="52"/>
  <c r="D15" i="52"/>
  <c r="D14" i="52"/>
  <c r="D12" i="52"/>
  <c r="D11" i="52"/>
  <c r="D10" i="52"/>
  <c r="D60" i="61"/>
  <c r="D59" i="61"/>
  <c r="D58" i="61"/>
  <c r="D57" i="61"/>
  <c r="D56" i="61"/>
  <c r="D55" i="61"/>
  <c r="D54" i="61"/>
  <c r="D53" i="61"/>
  <c r="D52" i="61"/>
  <c r="D50" i="61"/>
  <c r="D49" i="61"/>
  <c r="D48" i="61"/>
  <c r="D46" i="61"/>
  <c r="D45" i="61"/>
  <c r="D44" i="61"/>
  <c r="D26" i="61"/>
  <c r="D25" i="61"/>
  <c r="D23" i="61"/>
  <c r="D22" i="61"/>
  <c r="D21" i="61"/>
  <c r="D20" i="61"/>
  <c r="D19" i="61"/>
  <c r="D18" i="61"/>
  <c r="D17" i="61"/>
  <c r="D15" i="61"/>
  <c r="D14" i="61"/>
  <c r="D12" i="61"/>
  <c r="D10" i="61"/>
  <c r="D9" i="61"/>
  <c r="D7" i="61"/>
  <c r="D20" i="77"/>
  <c r="D18" i="77"/>
  <c r="D17" i="77"/>
  <c r="D16" i="77"/>
  <c r="D15" i="77"/>
  <c r="D14" i="77"/>
  <c r="D13" i="77"/>
  <c r="D12" i="77"/>
  <c r="D37" i="74"/>
  <c r="D36" i="74"/>
  <c r="D35" i="74"/>
  <c r="D34" i="74"/>
  <c r="D33" i="74"/>
  <c r="D32" i="74"/>
  <c r="D31" i="74"/>
  <c r="D30" i="74"/>
  <c r="D29" i="74"/>
  <c r="D26" i="74"/>
  <c r="E26" i="74"/>
  <c r="D25" i="74"/>
  <c r="D24" i="74"/>
  <c r="D23" i="74"/>
  <c r="D18" i="74"/>
  <c r="D17" i="74"/>
  <c r="D16" i="74"/>
  <c r="D11" i="74"/>
  <c r="D10" i="74"/>
  <c r="D132" i="73"/>
  <c r="D131" i="73"/>
  <c r="D128" i="73"/>
  <c r="D127" i="73"/>
  <c r="D126" i="73"/>
  <c r="D125" i="73"/>
  <c r="D124" i="73"/>
  <c r="D123" i="73"/>
  <c r="D122" i="73"/>
  <c r="D121" i="73"/>
  <c r="E119" i="73"/>
  <c r="D119" i="73"/>
  <c r="D118" i="73"/>
  <c r="D117" i="73"/>
  <c r="D116" i="73"/>
  <c r="D111" i="73"/>
  <c r="D110" i="73"/>
  <c r="D109" i="73"/>
  <c r="D104" i="73"/>
  <c r="D103" i="73"/>
  <c r="D88" i="73"/>
  <c r="D87" i="73"/>
  <c r="D84" i="73"/>
  <c r="D83" i="73"/>
  <c r="D82" i="73"/>
  <c r="D81" i="73"/>
  <c r="D80" i="73"/>
  <c r="D79" i="73"/>
  <c r="D78" i="73"/>
  <c r="D77" i="73"/>
  <c r="E75" i="73"/>
  <c r="D75" i="73"/>
  <c r="D74" i="73"/>
  <c r="D73" i="73"/>
  <c r="D72" i="73"/>
  <c r="D67" i="73"/>
  <c r="D66" i="73"/>
  <c r="D65" i="73"/>
  <c r="D60" i="73"/>
  <c r="D59" i="73"/>
  <c r="D58" i="73"/>
  <c r="D40" i="73"/>
  <c r="D39" i="73"/>
  <c r="D36" i="73"/>
  <c r="D35" i="73"/>
  <c r="D34" i="73"/>
  <c r="D33" i="73"/>
  <c r="D32" i="73"/>
  <c r="D31" i="73"/>
  <c r="D30" i="73"/>
  <c r="D29" i="73"/>
  <c r="D26" i="73"/>
  <c r="E26" i="73"/>
  <c r="D25" i="73"/>
  <c r="D24" i="73"/>
  <c r="D23" i="73"/>
  <c r="D18" i="73"/>
  <c r="D17" i="73"/>
  <c r="D16" i="73"/>
  <c r="D11" i="73"/>
  <c r="D10" i="73"/>
  <c r="D74" i="72"/>
  <c r="D73" i="72"/>
  <c r="D71" i="72"/>
  <c r="D70" i="72"/>
  <c r="D69" i="72"/>
  <c r="D68" i="72"/>
  <c r="D67" i="72"/>
  <c r="D66" i="72"/>
  <c r="D65" i="72"/>
  <c r="D64" i="72"/>
  <c r="E62" i="72"/>
  <c r="D61" i="72"/>
  <c r="D60" i="72"/>
  <c r="D59" i="72"/>
  <c r="D54" i="72"/>
  <c r="D53" i="72"/>
  <c r="D52" i="72"/>
  <c r="D47" i="72"/>
  <c r="D46" i="72"/>
  <c r="D45" i="72"/>
  <c r="H13" i="72"/>
  <c r="H12" i="72"/>
  <c r="H10" i="72"/>
  <c r="H9" i="72"/>
  <c r="H8" i="72"/>
  <c r="H7" i="72"/>
  <c r="H6" i="72"/>
  <c r="H5" i="72"/>
  <c r="H4" i="72"/>
  <c r="D28" i="72"/>
  <c r="D27" i="72"/>
  <c r="D25" i="72"/>
  <c r="D24" i="72"/>
  <c r="D23" i="72"/>
  <c r="D18" i="72"/>
  <c r="D17" i="72"/>
  <c r="D16" i="72"/>
  <c r="D11" i="72"/>
  <c r="D10" i="72"/>
  <c r="D26" i="72"/>
  <c r="E26" i="72"/>
  <c r="D37" i="71"/>
  <c r="D36" i="71"/>
  <c r="D35" i="71"/>
  <c r="D34" i="71"/>
  <c r="D33" i="71"/>
  <c r="D32" i="71"/>
  <c r="D31" i="71"/>
  <c r="D30" i="71"/>
  <c r="D29" i="71"/>
  <c r="D25" i="71"/>
  <c r="D24" i="71"/>
  <c r="D23" i="71"/>
  <c r="D18" i="71"/>
  <c r="D17" i="71"/>
  <c r="D16" i="71"/>
  <c r="D11" i="71"/>
  <c r="D10" i="71"/>
  <c r="E26" i="71"/>
  <c r="D26" i="71"/>
  <c r="E38" i="15"/>
  <c r="D38" i="15"/>
  <c r="E14" i="15"/>
  <c r="D14" i="15"/>
  <c r="D20" i="17" l="1"/>
  <c r="D19" i="17"/>
  <c r="D18" i="17"/>
  <c r="D17" i="17"/>
  <c r="D16" i="17"/>
  <c r="D15" i="17"/>
  <c r="D14" i="17"/>
  <c r="D11" i="17"/>
  <c r="D10" i="17"/>
  <c r="D8" i="17"/>
  <c r="D7" i="17"/>
  <c r="D20" i="16"/>
  <c r="D19" i="16"/>
  <c r="D18" i="16"/>
  <c r="D17" i="16"/>
  <c r="D16" i="16"/>
  <c r="D15" i="16"/>
  <c r="D14" i="16"/>
  <c r="D11" i="16"/>
  <c r="D10" i="16"/>
  <c r="D8" i="16"/>
  <c r="D7" i="16"/>
  <c r="D15" i="59"/>
  <c r="D14" i="59"/>
  <c r="D12" i="59"/>
  <c r="D11" i="59"/>
  <c r="D8" i="59"/>
  <c r="D7" i="59"/>
  <c r="D44" i="15"/>
  <c r="D43" i="15"/>
  <c r="D42" i="15"/>
  <c r="D41" i="15"/>
  <c r="D40" i="15"/>
  <c r="D37" i="15"/>
  <c r="D36" i="15"/>
  <c r="D34" i="15"/>
  <c r="D33" i="15"/>
  <c r="D31" i="15"/>
  <c r="D30" i="15"/>
  <c r="D19" i="15"/>
  <c r="D18" i="15"/>
  <c r="D17" i="15"/>
  <c r="D16" i="15"/>
  <c r="D13" i="15"/>
  <c r="D12" i="15"/>
  <c r="D10" i="15"/>
  <c r="D9" i="15"/>
  <c r="D7" i="15"/>
  <c r="D49" i="14"/>
  <c r="D48" i="14"/>
  <c r="D47" i="14"/>
  <c r="D46" i="14"/>
  <c r="D45" i="14"/>
  <c r="D44" i="14"/>
  <c r="D43" i="14"/>
  <c r="D40" i="14"/>
  <c r="D39" i="14"/>
  <c r="D37" i="14"/>
  <c r="D36" i="14"/>
  <c r="D34" i="14"/>
  <c r="D33" i="14"/>
  <c r="D16" i="13"/>
  <c r="D15" i="13"/>
  <c r="D9" i="13"/>
  <c r="D8" i="13"/>
  <c r="D6" i="13"/>
  <c r="D12" i="13"/>
  <c r="D11" i="13"/>
  <c r="D15" i="12"/>
  <c r="D14" i="12"/>
  <c r="D11" i="12"/>
  <c r="D10" i="12"/>
  <c r="D8" i="12"/>
  <c r="D6" i="12"/>
  <c r="D44" i="76"/>
  <c r="D43" i="76"/>
  <c r="D42" i="76"/>
  <c r="D41" i="76"/>
  <c r="D40" i="76"/>
  <c r="D37" i="76"/>
  <c r="D36" i="76"/>
  <c r="D34" i="76"/>
  <c r="D33" i="76"/>
  <c r="D31" i="76"/>
  <c r="D30" i="76"/>
  <c r="D19" i="76"/>
  <c r="D18" i="76"/>
  <c r="D17" i="76"/>
  <c r="D16" i="76"/>
  <c r="D13" i="76"/>
  <c r="D12" i="76"/>
  <c r="D10" i="76"/>
  <c r="D9" i="76"/>
  <c r="D7" i="76"/>
  <c r="O64" i="72" l="1"/>
  <c r="E58" i="72"/>
  <c r="O57" i="72"/>
  <c r="O66" i="72" s="1"/>
  <c r="O56" i="72"/>
  <c r="O65" i="72" s="1"/>
  <c r="O55" i="72"/>
  <c r="O51" i="72"/>
  <c r="O60" i="72" s="1"/>
  <c r="E51" i="72"/>
  <c r="D51" i="72"/>
  <c r="D62" i="72" s="1"/>
  <c r="O50" i="72"/>
  <c r="O59" i="72" s="1"/>
  <c r="O49" i="72"/>
  <c r="O58" i="72" s="1"/>
  <c r="O67" i="72" s="1"/>
  <c r="O46" i="72"/>
  <c r="O54" i="72" s="1"/>
  <c r="O63" i="72" s="1"/>
  <c r="O45" i="72"/>
  <c r="O53" i="72" s="1"/>
  <c r="O62" i="72" s="1"/>
  <c r="O44" i="72"/>
  <c r="O52" i="72" s="1"/>
  <c r="O61" i="72" s="1"/>
  <c r="E38" i="76" l="1"/>
  <c r="D35" i="76"/>
  <c r="D32" i="76"/>
  <c r="D38" i="76" s="1"/>
  <c r="D29" i="76"/>
  <c r="E14" i="76"/>
  <c r="D11" i="76"/>
  <c r="D8" i="76"/>
  <c r="D6" i="76"/>
  <c r="D14" i="76" l="1"/>
  <c r="D43" i="61" l="1"/>
  <c r="D19" i="77" l="1"/>
  <c r="C30" i="78"/>
  <c r="C29" i="78"/>
  <c r="C28" i="78"/>
  <c r="D23" i="14" l="1"/>
  <c r="D22" i="14"/>
  <c r="D21" i="14"/>
  <c r="D20" i="14"/>
  <c r="D19" i="14"/>
  <c r="D18" i="14"/>
  <c r="D17" i="14"/>
  <c r="D11" i="14"/>
  <c r="D8" i="14"/>
  <c r="D7" i="14"/>
  <c r="C10" i="78"/>
  <c r="D14" i="14" s="1"/>
  <c r="C13" i="78"/>
  <c r="C12" i="78"/>
  <c r="C51" i="78"/>
  <c r="C52" i="78"/>
  <c r="C49" i="78"/>
  <c r="C48" i="78"/>
  <c r="A49" i="78"/>
  <c r="A48" i="78"/>
  <c r="A47" i="78"/>
  <c r="A46" i="78"/>
  <c r="A10" i="78"/>
  <c r="A9" i="78"/>
  <c r="G59" i="78"/>
  <c r="G53" i="78"/>
  <c r="G58" i="78"/>
  <c r="C58" i="78" s="1"/>
  <c r="F27" i="78"/>
  <c r="G27" i="78" s="1"/>
  <c r="F26" i="78"/>
  <c r="G26" i="78" s="1"/>
  <c r="F25" i="78"/>
  <c r="G25" i="78" s="1"/>
  <c r="F24" i="78"/>
  <c r="G24" i="78" s="1"/>
  <c r="C6" i="78"/>
  <c r="C5" i="78"/>
  <c r="F4" i="78"/>
  <c r="F6" i="78" s="1"/>
  <c r="G6" i="78" s="1"/>
  <c r="F35" i="78"/>
  <c r="G35" i="78" s="1"/>
  <c r="G43" i="78"/>
  <c r="G39" i="78"/>
  <c r="F42" i="78"/>
  <c r="G42" i="78" s="1"/>
  <c r="C42" i="78" s="1"/>
  <c r="C16" i="78"/>
  <c r="C15" i="78"/>
  <c r="C14" i="78"/>
  <c r="D13" i="14" l="1"/>
  <c r="F5" i="78"/>
  <c r="G5" i="78" s="1"/>
  <c r="G4" i="78"/>
  <c r="E13" i="13"/>
  <c r="E12" i="12"/>
  <c r="D47" i="61" l="1"/>
  <c r="D11" i="61"/>
  <c r="D6" i="61"/>
  <c r="D5" i="63" l="1"/>
  <c r="D17" i="52" l="1"/>
  <c r="D13" i="52"/>
  <c r="D9" i="52"/>
  <c r="D6" i="52"/>
  <c r="E10" i="77" l="1"/>
  <c r="E12" i="17" l="1"/>
  <c r="D9" i="17"/>
  <c r="D6" i="17"/>
  <c r="E12" i="16"/>
  <c r="D12" i="17" l="1"/>
  <c r="D9" i="16"/>
  <c r="D6" i="16"/>
  <c r="D12" i="16" l="1"/>
  <c r="D11" i="15" l="1"/>
  <c r="D8" i="15"/>
  <c r="D6" i="15"/>
  <c r="D35" i="15" l="1"/>
  <c r="D32" i="15"/>
  <c r="D29" i="15"/>
  <c r="D12" i="14" l="1"/>
  <c r="D9" i="14"/>
  <c r="D6" i="14"/>
  <c r="D10" i="13" l="1"/>
  <c r="D7" i="13"/>
  <c r="D5" i="13"/>
  <c r="D13" i="13" l="1"/>
  <c r="D9" i="12"/>
  <c r="D7" i="12"/>
  <c r="D5" i="12"/>
  <c r="D12" i="12" l="1"/>
  <c r="E41" i="14" l="1"/>
  <c r="D38" i="14"/>
  <c r="D35" i="14"/>
  <c r="D32" i="14"/>
  <c r="D41" i="14" l="1"/>
  <c r="D15" i="14"/>
  <c r="E15" i="14"/>
</calcChain>
</file>

<file path=xl/sharedStrings.xml><?xml version="1.0" encoding="utf-8"?>
<sst xmlns="http://schemas.openxmlformats.org/spreadsheetml/2006/main" count="1975" uniqueCount="541">
  <si>
    <t xml:space="preserve">Spec Sheet Adders </t>
  </si>
  <si>
    <t xml:space="preserve">Cost </t>
  </si>
  <si>
    <t xml:space="preserve">Anti-microbial Paint </t>
  </si>
  <si>
    <t>ea</t>
  </si>
  <si>
    <t xml:space="preserve">Custom Paint </t>
  </si>
  <si>
    <t xml:space="preserve">Daylight Sensor (LED) </t>
  </si>
  <si>
    <t xml:space="preserve">Daylight &amp; Occupancy Sensor </t>
  </si>
  <si>
    <t xml:space="preserve">EM circuit adder </t>
  </si>
  <si>
    <t xml:space="preserve">Emergency Battery Pack LED </t>
  </si>
  <si>
    <t xml:space="preserve">Metallic Paint </t>
  </si>
  <si>
    <t xml:space="preserve">Occupancy Sensor </t>
  </si>
  <si>
    <t xml:space="preserve">Up/Down Switching Circuit </t>
  </si>
  <si>
    <t>Qty 26-75</t>
  </si>
  <si>
    <t xml:space="preserve">Remote Driver Box </t>
  </si>
  <si>
    <t>Remote Surface Canopy</t>
  </si>
  <si>
    <t xml:space="preserve">Length </t>
  </si>
  <si>
    <t>MINIMUM ORDER IS $500</t>
  </si>
  <si>
    <t xml:space="preserve">Common Adders </t>
  </si>
  <si>
    <t xml:space="preserve">Colour Insert - 2' </t>
  </si>
  <si>
    <t xml:space="preserve">Colour Insert - 4' </t>
  </si>
  <si>
    <t xml:space="preserve">Colour Insert - 8' </t>
  </si>
  <si>
    <t>Graphic Insert - 2'</t>
  </si>
  <si>
    <t xml:space="preserve">Graphic Insert - 4' </t>
  </si>
  <si>
    <t xml:space="preserve">Graphic Insert - 8' </t>
  </si>
  <si>
    <t>Tunable White - 8'</t>
  </si>
  <si>
    <t xml:space="preserve">Tunable White - Scene </t>
  </si>
  <si>
    <t>Power Over Aircraft Cable - 48"</t>
  </si>
  <si>
    <t>Power Over Aircraft Cable - 60"</t>
  </si>
  <si>
    <t xml:space="preserve">Surge Protector </t>
  </si>
  <si>
    <t>MH-0952-00</t>
  </si>
  <si>
    <t xml:space="preserve">Custom Graphic - Scene </t>
  </si>
  <si>
    <t xml:space="preserve">Radio Interferance Filter </t>
  </si>
  <si>
    <t>MH-0101</t>
  </si>
  <si>
    <t xml:space="preserve">Aluminum Body </t>
  </si>
  <si>
    <t xml:space="preserve">Aluminum Body with RF </t>
  </si>
  <si>
    <t xml:space="preserve">Dali Driver </t>
  </si>
  <si>
    <t>BF-LED-UN-AOC-1A05-35-DA</t>
  </si>
  <si>
    <t xml:space="preserve">Part Numbers </t>
  </si>
  <si>
    <t xml:space="preserve">Price </t>
  </si>
  <si>
    <t>Code</t>
  </si>
  <si>
    <t>AL</t>
  </si>
  <si>
    <t>EM</t>
  </si>
  <si>
    <t>AR</t>
  </si>
  <si>
    <t>C</t>
  </si>
  <si>
    <t>AM</t>
  </si>
  <si>
    <t>RF</t>
  </si>
  <si>
    <t>B</t>
  </si>
  <si>
    <t>R</t>
  </si>
  <si>
    <t>D</t>
  </si>
  <si>
    <t>O</t>
  </si>
  <si>
    <t>CG</t>
  </si>
  <si>
    <t>DO</t>
  </si>
  <si>
    <t>D2</t>
  </si>
  <si>
    <t>P2</t>
  </si>
  <si>
    <t>P3</t>
  </si>
  <si>
    <t>RC</t>
  </si>
  <si>
    <t>TUN</t>
  </si>
  <si>
    <t xml:space="preserve">TUN </t>
  </si>
  <si>
    <t>UD</t>
  </si>
  <si>
    <t>SP</t>
  </si>
  <si>
    <t>-</t>
  </si>
  <si>
    <t>MH-C-FD-301</t>
  </si>
  <si>
    <t>MH-C-FS-305-RC</t>
  </si>
  <si>
    <t>MH-C-FS-205</t>
  </si>
  <si>
    <t>BF-LED-UN-FHS2-20-BN &amp; BF-LED-FHSBATL6-1.5L</t>
  </si>
  <si>
    <t>BF-LED-347-AOC-1A40-50-DO</t>
  </si>
  <si>
    <t>LM-LED-120-30L-1216-35K &amp; LM-LED-120-30L-1206-35K</t>
  </si>
  <si>
    <t>per fixture</t>
  </si>
  <si>
    <t>per order</t>
  </si>
  <si>
    <t>per driver</t>
  </si>
  <si>
    <t xml:space="preserve">Part# </t>
  </si>
  <si>
    <t>RAIL 4 LED RM4D</t>
  </si>
  <si>
    <t>NATAI/NATADI</t>
  </si>
  <si>
    <t>Scene SCE</t>
  </si>
  <si>
    <t xml:space="preserve">Surface, Wall, Pendant &amp; Recessed MTG </t>
  </si>
  <si>
    <t>(S, W, PA, PT, D, DF, T)</t>
  </si>
  <si>
    <t>Qty 2-25</t>
  </si>
  <si>
    <t>ea (4ft)</t>
  </si>
  <si>
    <t>RAIL 1 LED RML</t>
  </si>
  <si>
    <t>RAIL 2 LED RM2D</t>
  </si>
  <si>
    <t>RAIL 4 LED RM4DI</t>
  </si>
  <si>
    <t>DIRECT/INDIRECT</t>
  </si>
  <si>
    <t>STAIL RMEP6</t>
  </si>
  <si>
    <t xml:space="preserve">Pendant </t>
  </si>
  <si>
    <t>(PA, PT)</t>
  </si>
  <si>
    <t>STAIL RMEP8</t>
  </si>
  <si>
    <t>Arches A4P/A4S</t>
  </si>
  <si>
    <t xml:space="preserve">Surface and Pendant MTG </t>
  </si>
  <si>
    <t>(S, PA, PT, SS, PP)</t>
  </si>
  <si>
    <t>ARCHES A4PI</t>
  </si>
  <si>
    <t xml:space="preserve">Recessed MTG </t>
  </si>
  <si>
    <t>2X2</t>
  </si>
  <si>
    <t>1X4</t>
  </si>
  <si>
    <t>2X4</t>
  </si>
  <si>
    <t xml:space="preserve">DP25 </t>
  </si>
  <si>
    <t xml:space="preserve">DR25 </t>
  </si>
  <si>
    <t>Recessed T-bar Mounting (T)</t>
  </si>
  <si>
    <t>MEGA M4P/M4S</t>
  </si>
  <si>
    <t>(PA, PT, SS, PP, S)</t>
  </si>
  <si>
    <t xml:space="preserve">Pendant  &amp; Surface MTG </t>
  </si>
  <si>
    <t>MEGA M4PI</t>
  </si>
  <si>
    <t>(PA, PT, SS)</t>
  </si>
  <si>
    <t xml:space="preserve">Pendant MTG </t>
  </si>
  <si>
    <t xml:space="preserve">Horizon II O5B </t>
  </si>
  <si>
    <t>Horizon II O5K</t>
  </si>
  <si>
    <t xml:space="preserve">Pendant, Recessed, Surface &amp; Wall MTG </t>
  </si>
  <si>
    <t xml:space="preserve">Pendant &amp; Wall MTG </t>
  </si>
  <si>
    <t>Part#</t>
  </si>
  <si>
    <t>(PA, PT, D, DF, T, S, W)</t>
  </si>
  <si>
    <t>(PA, PT, W)</t>
  </si>
  <si>
    <t>PER FT PRICING</t>
  </si>
  <si>
    <t xml:space="preserve">Pendant  MTG </t>
  </si>
  <si>
    <t>PER FT PRICING (BUDGET)</t>
  </si>
  <si>
    <t xml:space="preserve">LED POOL LIGHT </t>
  </si>
  <si>
    <t xml:space="preserve">MOUNTING ARMS </t>
  </si>
  <si>
    <t>Description</t>
  </si>
  <si>
    <t>Single Wall Mount</t>
  </si>
  <si>
    <t>Double Wall Mount</t>
  </si>
  <si>
    <t>Single (Arm) Pendant</t>
  </si>
  <si>
    <t xml:space="preserve">Double (Arm) Pendant </t>
  </si>
  <si>
    <t>Double Pendant (Stems)</t>
  </si>
  <si>
    <t xml:space="preserve">Quad Pendant (Stems) </t>
  </si>
  <si>
    <t>Qty 1-25</t>
  </si>
  <si>
    <t>ORBIT O2DS</t>
  </si>
  <si>
    <t>PLANAR S2E</t>
  </si>
  <si>
    <t>S2E-2L35K*-4-C*-SBO-WT-(L1-L3)-1-X-1</t>
  </si>
  <si>
    <t>LUTRON ADDERS</t>
  </si>
  <si>
    <t>Lutron Description</t>
  </si>
  <si>
    <t>Price</t>
  </si>
  <si>
    <t>(L1-L3)**</t>
  </si>
  <si>
    <t>L4</t>
  </si>
  <si>
    <r>
      <rPr>
        <b/>
        <sz val="11"/>
        <color theme="1"/>
        <rFont val="Open Sans"/>
        <family val="2"/>
      </rPr>
      <t>LHE</t>
    </r>
    <r>
      <rPr>
        <sz val="11"/>
        <color theme="1"/>
        <rFont val="Open Sans"/>
        <family val="2"/>
      </rPr>
      <t xml:space="preserve"> = H-series Hi-lume 1% EcoSystem LED Driver*</t>
    </r>
  </si>
  <si>
    <t>8ft</t>
  </si>
  <si>
    <t>4ft</t>
  </si>
  <si>
    <t>2ft</t>
  </si>
  <si>
    <r>
      <rPr>
        <b/>
        <sz val="11"/>
        <color theme="1"/>
        <rFont val="Open Sans"/>
        <family val="2"/>
      </rPr>
      <t>LA2</t>
    </r>
    <r>
      <rPr>
        <sz val="11"/>
        <color theme="1"/>
        <rFont val="Open Sans"/>
        <family val="2"/>
      </rPr>
      <t xml:space="preserve"> = A-Series Hi-lume 1% 2-wire LED Driver</t>
    </r>
  </si>
  <si>
    <r>
      <rPr>
        <b/>
        <sz val="11"/>
        <color theme="1"/>
        <rFont val="Open Sans"/>
        <family val="2"/>
      </rPr>
      <t>L5E</t>
    </r>
    <r>
      <rPr>
        <sz val="11"/>
        <color theme="1"/>
        <rFont val="Open Sans"/>
        <family val="2"/>
      </rPr>
      <t xml:space="preserve"> = 5-Series EcoSystem LED Driver*</t>
    </r>
  </si>
  <si>
    <t>Consult factory for details &amp; constraints</t>
  </si>
  <si>
    <t>*H-series &amp; 5-series  (limited to even lengths)</t>
  </si>
  <si>
    <t xml:space="preserve">**indicates the LED footage covered by one driver </t>
  </si>
  <si>
    <r>
      <rPr>
        <b/>
        <sz val="11"/>
        <color theme="1"/>
        <rFont val="Open Sans"/>
        <family val="2"/>
      </rPr>
      <t>3</t>
    </r>
    <r>
      <rPr>
        <sz val="11"/>
        <color theme="1"/>
        <rFont val="Open Sans"/>
        <family val="2"/>
      </rPr>
      <t xml:space="preserve"> =347 Volts</t>
    </r>
  </si>
  <si>
    <r>
      <rPr>
        <b/>
        <sz val="11"/>
        <color theme="1"/>
        <rFont val="Open Sans"/>
        <family val="2"/>
      </rPr>
      <t>90</t>
    </r>
    <r>
      <rPr>
        <sz val="11"/>
        <color theme="1"/>
        <rFont val="Open Sans"/>
        <family val="2"/>
      </rPr>
      <t xml:space="preserve"> = 90 CRI </t>
    </r>
  </si>
  <si>
    <r>
      <rPr>
        <b/>
        <sz val="11"/>
        <color theme="1"/>
        <rFont val="Open Sans"/>
        <family val="2"/>
      </rPr>
      <t>L4</t>
    </r>
    <r>
      <rPr>
        <sz val="11"/>
        <color theme="1"/>
        <rFont val="Open Sans"/>
        <family val="2"/>
      </rPr>
      <t xml:space="preserve"> = L4 light level </t>
    </r>
  </si>
  <si>
    <r>
      <rPr>
        <b/>
        <sz val="11"/>
        <color theme="1"/>
        <rFont val="Open Sans"/>
        <family val="2"/>
      </rPr>
      <t>B</t>
    </r>
    <r>
      <rPr>
        <sz val="11"/>
        <color theme="1"/>
        <rFont val="Open Sans"/>
        <family val="2"/>
      </rPr>
      <t xml:space="preserve"> = Emergencry Battery Pack</t>
    </r>
  </si>
  <si>
    <r>
      <rPr>
        <b/>
        <sz val="11"/>
        <color theme="1"/>
        <rFont val="Open Sans"/>
        <family val="2"/>
      </rPr>
      <t>D</t>
    </r>
    <r>
      <rPr>
        <sz val="11"/>
        <color theme="1"/>
        <rFont val="Open Sans"/>
        <family val="2"/>
      </rPr>
      <t xml:space="preserve"> = Daylight Sensor </t>
    </r>
  </si>
  <si>
    <r>
      <rPr>
        <b/>
        <sz val="11"/>
        <color theme="1"/>
        <rFont val="Open Sans"/>
        <family val="2"/>
      </rPr>
      <t>DO</t>
    </r>
    <r>
      <rPr>
        <sz val="11"/>
        <color theme="1"/>
        <rFont val="Open Sans"/>
        <family val="2"/>
      </rPr>
      <t xml:space="preserve"> = Daylight &amp; Occupancy Sensor </t>
    </r>
  </si>
  <si>
    <r>
      <rPr>
        <b/>
        <sz val="11"/>
        <color theme="1"/>
        <rFont val="Open Sans"/>
        <family val="2"/>
      </rPr>
      <t>EM</t>
    </r>
    <r>
      <rPr>
        <sz val="11"/>
        <color theme="1"/>
        <rFont val="Open Sans"/>
        <family val="2"/>
      </rPr>
      <t xml:space="preserve"> = Emergency Circuit </t>
    </r>
  </si>
  <si>
    <r>
      <rPr>
        <b/>
        <sz val="11"/>
        <color theme="1"/>
        <rFont val="Open Sans"/>
        <family val="2"/>
      </rPr>
      <t>O</t>
    </r>
    <r>
      <rPr>
        <sz val="11"/>
        <color theme="1"/>
        <rFont val="Open Sans"/>
        <family val="2"/>
      </rPr>
      <t xml:space="preserve"> = Occupancy Sensor </t>
    </r>
  </si>
  <si>
    <r>
      <rPr>
        <b/>
        <sz val="11"/>
        <color theme="1"/>
        <rFont val="Open Sans"/>
        <family val="2"/>
      </rPr>
      <t>C</t>
    </r>
    <r>
      <rPr>
        <sz val="11"/>
        <color theme="1"/>
        <rFont val="Open Sans"/>
        <family val="2"/>
      </rPr>
      <t xml:space="preserve"> = Custom Paint </t>
    </r>
  </si>
  <si>
    <r>
      <t>*</t>
    </r>
    <r>
      <rPr>
        <sz val="11"/>
        <color rgb="FF002060"/>
        <rFont val="Open Sans"/>
        <family val="2"/>
      </rPr>
      <t>Color Temp</t>
    </r>
    <r>
      <rPr>
        <sz val="11"/>
        <rFont val="Open Sans"/>
        <family val="2"/>
      </rPr>
      <t>: Pricing Valid for 30K, 35K, and 40K CCT</t>
    </r>
  </si>
  <si>
    <r>
      <t>*</t>
    </r>
    <r>
      <rPr>
        <sz val="11"/>
        <color rgb="FF002060"/>
        <rFont val="Open Sans"/>
        <family val="2"/>
      </rPr>
      <t>Finish:</t>
    </r>
    <r>
      <rPr>
        <sz val="11"/>
        <rFont val="Open Sans"/>
        <family val="2"/>
      </rPr>
      <t xml:space="preserve"> Pricing valid for Standard Black, Satin Aluminum &amp; White </t>
    </r>
  </si>
  <si>
    <r>
      <t>*</t>
    </r>
    <r>
      <rPr>
        <sz val="11"/>
        <color rgb="FF002060"/>
        <rFont val="Open Sans"/>
        <family val="2"/>
      </rPr>
      <t>Optics Up:</t>
    </r>
    <r>
      <rPr>
        <sz val="11"/>
        <rFont val="Open Sans"/>
        <family val="2"/>
      </rPr>
      <t xml:space="preserve"> Pricing valid for Clear Dust Cover or Open Top </t>
    </r>
  </si>
  <si>
    <r>
      <t>O2DS-2L35K*-4-P*-SBO-W-</t>
    </r>
    <r>
      <rPr>
        <sz val="12"/>
        <color rgb="FF002060"/>
        <rFont val="Open Sans"/>
        <family val="2"/>
      </rPr>
      <t>(L1-L3)</t>
    </r>
    <r>
      <rPr>
        <sz val="12"/>
        <color theme="1"/>
        <rFont val="Open Sans"/>
        <family val="2"/>
      </rPr>
      <t>-1-X*-4</t>
    </r>
  </si>
  <si>
    <r>
      <t>O2DS-2L35K*-8-P*-SBO-W-</t>
    </r>
    <r>
      <rPr>
        <sz val="12"/>
        <color rgb="FF002060"/>
        <rFont val="Open Sans"/>
        <family val="2"/>
      </rPr>
      <t>(L1-L3)</t>
    </r>
    <r>
      <rPr>
        <sz val="12"/>
        <color theme="1"/>
        <rFont val="Open Sans"/>
        <family val="2"/>
      </rPr>
      <t>-1-X*-4</t>
    </r>
  </si>
  <si>
    <r>
      <t>*</t>
    </r>
    <r>
      <rPr>
        <sz val="11"/>
        <color rgb="FF002060"/>
        <rFont val="Open Sans"/>
        <family val="2"/>
      </rPr>
      <t>Optics Up:</t>
    </r>
    <r>
      <rPr>
        <sz val="11"/>
        <rFont val="Open Sans"/>
        <family val="2"/>
      </rPr>
      <t xml:space="preserve"> Pricing valid for Perforated, Clear Dust Cover, or Open Top </t>
    </r>
  </si>
  <si>
    <r>
      <t>NATA-</t>
    </r>
    <r>
      <rPr>
        <b/>
        <sz val="11"/>
        <color theme="1"/>
        <rFont val="Open Sans"/>
        <family val="2"/>
      </rPr>
      <t>I</t>
    </r>
    <r>
      <rPr>
        <sz val="11"/>
        <color theme="1"/>
        <rFont val="Open Sans"/>
        <family val="2"/>
      </rPr>
      <t>-18L40K*-NC-NW-</t>
    </r>
    <r>
      <rPr>
        <b/>
        <sz val="11"/>
        <color theme="1"/>
        <rFont val="Open Sans"/>
        <family val="2"/>
      </rPr>
      <t>L1</t>
    </r>
    <r>
      <rPr>
        <sz val="11"/>
        <color theme="1"/>
        <rFont val="Open Sans"/>
        <family val="2"/>
      </rPr>
      <t>-1-4-I</t>
    </r>
  </si>
  <si>
    <r>
      <t>NATA-</t>
    </r>
    <r>
      <rPr>
        <b/>
        <sz val="11"/>
        <color theme="1"/>
        <rFont val="Open Sans"/>
        <family val="2"/>
      </rPr>
      <t>I</t>
    </r>
    <r>
      <rPr>
        <sz val="11"/>
        <color theme="1"/>
        <rFont val="Open Sans"/>
        <family val="2"/>
      </rPr>
      <t>-18L40K*-NC-NW-</t>
    </r>
    <r>
      <rPr>
        <b/>
        <sz val="11"/>
        <color theme="1"/>
        <rFont val="Open Sans"/>
        <family val="2"/>
      </rPr>
      <t>L2</t>
    </r>
    <r>
      <rPr>
        <sz val="11"/>
        <color theme="1"/>
        <rFont val="Open Sans"/>
        <family val="2"/>
      </rPr>
      <t>-1-4-I</t>
    </r>
  </si>
  <si>
    <r>
      <t>NATA-</t>
    </r>
    <r>
      <rPr>
        <b/>
        <sz val="11"/>
        <color theme="1"/>
        <rFont val="Open Sans"/>
        <family val="2"/>
      </rPr>
      <t>DI</t>
    </r>
    <r>
      <rPr>
        <sz val="11"/>
        <color theme="1"/>
        <rFont val="Open Sans"/>
        <family val="2"/>
      </rPr>
      <t>-22L40K*-NC-NW-</t>
    </r>
    <r>
      <rPr>
        <b/>
        <sz val="11"/>
        <color theme="1"/>
        <rFont val="Open Sans"/>
        <family val="2"/>
      </rPr>
      <t>L1</t>
    </r>
    <r>
      <rPr>
        <sz val="11"/>
        <color theme="1"/>
        <rFont val="Open Sans"/>
        <family val="2"/>
      </rPr>
      <t>-1-4-I</t>
    </r>
  </si>
  <si>
    <r>
      <t>NATA-</t>
    </r>
    <r>
      <rPr>
        <b/>
        <sz val="11"/>
        <color theme="1"/>
        <rFont val="Open Sans"/>
        <family val="2"/>
      </rPr>
      <t>DI</t>
    </r>
    <r>
      <rPr>
        <sz val="11"/>
        <color theme="1"/>
        <rFont val="Open Sans"/>
        <family val="2"/>
      </rPr>
      <t>-22L40K*-NC-NW-</t>
    </r>
    <r>
      <rPr>
        <b/>
        <sz val="11"/>
        <color theme="1"/>
        <rFont val="Open Sans"/>
        <family val="2"/>
      </rPr>
      <t>L2</t>
    </r>
    <r>
      <rPr>
        <sz val="11"/>
        <color theme="1"/>
        <rFont val="Open Sans"/>
        <family val="2"/>
      </rPr>
      <t>-1-4-I</t>
    </r>
  </si>
  <si>
    <r>
      <rPr>
        <b/>
        <sz val="11"/>
        <color theme="1"/>
        <rFont val="Open Sans"/>
        <family val="2"/>
      </rPr>
      <t>R</t>
    </r>
    <r>
      <rPr>
        <sz val="11"/>
        <color theme="1"/>
        <rFont val="Open Sans"/>
        <family val="2"/>
      </rPr>
      <t xml:space="preserve"> = Remote Driver Box</t>
    </r>
  </si>
  <si>
    <r>
      <t>NATA</t>
    </r>
    <r>
      <rPr>
        <b/>
        <sz val="11"/>
        <color theme="1"/>
        <rFont val="Open Sans"/>
        <family val="2"/>
      </rPr>
      <t>SW</t>
    </r>
    <r>
      <rPr>
        <sz val="11"/>
        <color theme="1"/>
        <rFont val="Open Sans"/>
        <family val="2"/>
      </rPr>
      <t>-I/R-NW</t>
    </r>
  </si>
  <si>
    <r>
      <t>NATA</t>
    </r>
    <r>
      <rPr>
        <b/>
        <sz val="11"/>
        <color theme="1"/>
        <rFont val="Open Sans"/>
        <family val="2"/>
      </rPr>
      <t>DW</t>
    </r>
    <r>
      <rPr>
        <sz val="11"/>
        <color theme="1"/>
        <rFont val="Open Sans"/>
        <family val="2"/>
      </rPr>
      <t>-I/R-NW</t>
    </r>
  </si>
  <si>
    <r>
      <t>NATA</t>
    </r>
    <r>
      <rPr>
        <b/>
        <sz val="11"/>
        <color theme="1"/>
        <rFont val="Open Sans"/>
        <family val="2"/>
      </rPr>
      <t>SA</t>
    </r>
    <r>
      <rPr>
        <sz val="11"/>
        <color theme="1"/>
        <rFont val="Open Sans"/>
        <family val="2"/>
      </rPr>
      <t>-I/R-X-NW</t>
    </r>
  </si>
  <si>
    <r>
      <t>NATA</t>
    </r>
    <r>
      <rPr>
        <b/>
        <sz val="11"/>
        <color theme="1"/>
        <rFont val="Open Sans"/>
        <family val="2"/>
      </rPr>
      <t>DA</t>
    </r>
    <r>
      <rPr>
        <sz val="11"/>
        <color theme="1"/>
        <rFont val="Open Sans"/>
        <family val="2"/>
      </rPr>
      <t>-I/R-X-NW</t>
    </r>
  </si>
  <si>
    <r>
      <t>NATA</t>
    </r>
    <r>
      <rPr>
        <b/>
        <sz val="11"/>
        <color theme="1"/>
        <rFont val="Open Sans"/>
        <family val="2"/>
      </rPr>
      <t>DP</t>
    </r>
    <r>
      <rPr>
        <sz val="11"/>
        <color theme="1"/>
        <rFont val="Open Sans"/>
        <family val="2"/>
      </rPr>
      <t>-I/R-X-NW</t>
    </r>
  </si>
  <si>
    <r>
      <t>NATA</t>
    </r>
    <r>
      <rPr>
        <b/>
        <sz val="11"/>
        <color theme="1"/>
        <rFont val="Open Sans"/>
        <family val="2"/>
      </rPr>
      <t>QP</t>
    </r>
    <r>
      <rPr>
        <sz val="11"/>
        <color theme="1"/>
        <rFont val="Open Sans"/>
        <family val="2"/>
      </rPr>
      <t>-I/R-X-NW</t>
    </r>
  </si>
  <si>
    <r>
      <t>M4P/M4S-2L35K*-2-N-N-W*-</t>
    </r>
    <r>
      <rPr>
        <sz val="12"/>
        <color theme="8" tint="-0.499984740745262"/>
        <rFont val="Open Sans"/>
        <family val="2"/>
      </rPr>
      <t>(L1-L4)</t>
    </r>
    <r>
      <rPr>
        <sz val="12"/>
        <color theme="1"/>
        <rFont val="Open Sans"/>
        <family val="2"/>
      </rPr>
      <t xml:space="preserve">-1-X*-4-N-N-C </t>
    </r>
  </si>
  <si>
    <r>
      <t>M4P/M4S-2L35K*-4-N-N-W*-</t>
    </r>
    <r>
      <rPr>
        <sz val="12"/>
        <color theme="8" tint="-0.499984740745262"/>
        <rFont val="Open Sans"/>
        <family val="2"/>
      </rPr>
      <t>(L1-L4)</t>
    </r>
    <r>
      <rPr>
        <sz val="12"/>
        <color theme="1"/>
        <rFont val="Open Sans"/>
        <family val="2"/>
      </rPr>
      <t xml:space="preserve">-1-X*-4-N-N-C </t>
    </r>
  </si>
  <si>
    <r>
      <t>M4P/M4S-2L35K*-8-N-N-W*-</t>
    </r>
    <r>
      <rPr>
        <sz val="12"/>
        <color theme="8" tint="-0.499984740745262"/>
        <rFont val="Open Sans"/>
        <family val="2"/>
      </rPr>
      <t>(L1-L4)</t>
    </r>
    <r>
      <rPr>
        <sz val="12"/>
        <color theme="1"/>
        <rFont val="Open Sans"/>
        <family val="2"/>
      </rPr>
      <t xml:space="preserve">-1-X*-4-N-N-C </t>
    </r>
  </si>
  <si>
    <r>
      <t>*</t>
    </r>
    <r>
      <rPr>
        <sz val="11"/>
        <color rgb="FF002060"/>
        <rFont val="Open Sans"/>
        <family val="2"/>
      </rPr>
      <t>Finish:</t>
    </r>
    <r>
      <rPr>
        <sz val="11"/>
        <rFont val="Open Sans"/>
        <family val="2"/>
      </rPr>
      <t xml:space="preserve"> Prcing valid for Standard Black, Satin Aluminum &amp; White </t>
    </r>
  </si>
  <si>
    <r>
      <t>M4PI-3L35K*-2-C-N-W*-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-1-X*-4-N-N-C </t>
    </r>
  </si>
  <si>
    <r>
      <t>M4PI-3L35K*-4-C-N-W*-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-1-X*-4-N-N-C </t>
    </r>
  </si>
  <si>
    <r>
      <t>M4PI-3L35K*-8-C-N-W*-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-1-X*-4-N-N-C </t>
    </r>
  </si>
  <si>
    <r>
      <t>O5B-2L35K*-4-C-SBO-W-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</si>
  <si>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r>
      <t>O5B-2L35K*-8-C-SBO-W-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</si>
  <si>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r>
      <t>O5B-2L35K*-12-C-SBO-W-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</si>
  <si>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r>
      <t>O5K-2L35K*-4-C-PBO-W-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</si>
  <si>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r>
      <t>O5K-2L35K*-8-C-PBO-W-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</si>
  <si>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r>
      <t>O5K-2L35K*-12-C-PBO-W-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</si>
  <si>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r>
      <t>DR25-2L35K*-2-N-N-W*-</t>
    </r>
    <r>
      <rPr>
        <sz val="12"/>
        <color theme="8" tint="-0.499984740745262"/>
        <rFont val="Open Sans"/>
        <family val="2"/>
      </rPr>
      <t>(L1-L4)</t>
    </r>
    <r>
      <rPr>
        <sz val="12"/>
        <color theme="1"/>
        <rFont val="Open Sans"/>
        <family val="2"/>
      </rPr>
      <t xml:space="preserve">-1-T-4-N </t>
    </r>
  </si>
  <si>
    <r>
      <t>DR25-2L35K*-4-N-N-W*-</t>
    </r>
    <r>
      <rPr>
        <sz val="12"/>
        <color theme="8" tint="-0.499984740745262"/>
        <rFont val="Open Sans"/>
        <family val="2"/>
      </rPr>
      <t>(L1-L4)</t>
    </r>
    <r>
      <rPr>
        <sz val="12"/>
        <color theme="1"/>
        <rFont val="Open Sans"/>
        <family val="2"/>
      </rPr>
      <t xml:space="preserve">-1-T-4-N </t>
    </r>
  </si>
  <si>
    <r>
      <t>L4 =</t>
    </r>
    <r>
      <rPr>
        <sz val="11"/>
        <color theme="1"/>
        <rFont val="Open Sans"/>
        <family val="2"/>
      </rPr>
      <t xml:space="preserve"> L4 light level</t>
    </r>
    <r>
      <rPr>
        <b/>
        <sz val="11"/>
        <color theme="1"/>
        <rFont val="Open Sans"/>
        <family val="2"/>
      </rPr>
      <t xml:space="preserve"> </t>
    </r>
  </si>
  <si>
    <r>
      <t>DR25-2L35K*-8-N-N-W*-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-1-T-4-N </t>
    </r>
  </si>
  <si>
    <r>
      <t>DP25-1L35K*-2-N-N-W*-</t>
    </r>
    <r>
      <rPr>
        <sz val="12"/>
        <color theme="8" tint="-0.499984740745262"/>
        <rFont val="Open Sans"/>
        <family val="2"/>
      </rPr>
      <t>(L1-L4)</t>
    </r>
    <r>
      <rPr>
        <sz val="12"/>
        <color theme="1"/>
        <rFont val="Open Sans"/>
        <family val="2"/>
      </rPr>
      <t xml:space="preserve">-1-T-4-N </t>
    </r>
  </si>
  <si>
    <r>
      <t>DP25-1L35K*-4-N-N-W*-</t>
    </r>
    <r>
      <rPr>
        <sz val="12"/>
        <color theme="8" tint="-0.499984740745262"/>
        <rFont val="Open Sans"/>
        <family val="2"/>
      </rPr>
      <t>(L1-L4)</t>
    </r>
    <r>
      <rPr>
        <sz val="12"/>
        <color theme="1"/>
        <rFont val="Open Sans"/>
        <family val="2"/>
      </rPr>
      <t xml:space="preserve">-1-T-4-N </t>
    </r>
  </si>
  <si>
    <r>
      <t>DP25-1L35K*-8-N-N-W*-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-1-T-4-N </t>
    </r>
  </si>
  <si>
    <r>
      <t>A4S/A4P-2L35K*-2-N-N-W*-</t>
    </r>
    <r>
      <rPr>
        <sz val="12"/>
        <color theme="8" tint="-0.499984740745262"/>
        <rFont val="Open Sans"/>
        <family val="2"/>
      </rPr>
      <t>(L1-L4)</t>
    </r>
    <r>
      <rPr>
        <sz val="12"/>
        <color theme="1"/>
        <rFont val="Open Sans"/>
        <family val="2"/>
      </rPr>
      <t>-1-X*-4-N-N-O</t>
    </r>
  </si>
  <si>
    <r>
      <t>A4S/A4P-2L35K*-4-N-N-W*-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>-1-X*-4-N-N-O</t>
    </r>
  </si>
  <si>
    <r>
      <t>A4S/A4P-2L35K*-8-N-N-W*-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>-1-X*-4-N-N-O</t>
    </r>
  </si>
  <si>
    <r>
      <t>A4PI-3L35K*-2-C-N-W*-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>-1-X*-4-N-N-O</t>
    </r>
  </si>
  <si>
    <r>
      <rPr>
        <b/>
        <sz val="11"/>
        <color theme="1"/>
        <rFont val="Open Sans"/>
        <family val="2"/>
      </rPr>
      <t>L4</t>
    </r>
    <r>
      <rPr>
        <sz val="11"/>
        <color theme="1"/>
        <rFont val="Open Sans"/>
        <family val="2"/>
      </rPr>
      <t xml:space="preserve"> =L4 light level </t>
    </r>
  </si>
  <si>
    <r>
      <t>A4PI-3L35K*-4-C-N-W*-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>-1-X*-4-N-N-O</t>
    </r>
  </si>
  <si>
    <r>
      <t>A4PI-3L35K*-8-C-N-W*-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>-1-X*-4-N-N-O</t>
    </r>
  </si>
  <si>
    <r>
      <rPr>
        <sz val="11"/>
        <color rgb="FF002060"/>
        <rFont val="Open Sans"/>
        <family val="2"/>
      </rPr>
      <t>*Optics:</t>
    </r>
    <r>
      <rPr>
        <sz val="11"/>
        <rFont val="Open Sans"/>
        <family val="2"/>
      </rPr>
      <t xml:space="preserve"> Pricing Valid for Meta Coud Lens or Drop Lens</t>
    </r>
  </si>
  <si>
    <r>
      <rPr>
        <sz val="11"/>
        <color rgb="FF002060"/>
        <rFont val="Open Sans"/>
        <family val="2"/>
      </rPr>
      <t>*Optics:</t>
    </r>
    <r>
      <rPr>
        <sz val="11"/>
        <rFont val="Open Sans"/>
        <family val="2"/>
      </rPr>
      <t xml:space="preserve"> Pricing Valid for all standard optics options (as shown on spec sheet)</t>
    </r>
  </si>
  <si>
    <r>
      <t xml:space="preserve">Corner = </t>
    </r>
    <r>
      <rPr>
        <sz val="11"/>
        <rFont val="Open Sans"/>
        <family val="2"/>
      </rPr>
      <t>12" x 12" Lit</t>
    </r>
    <r>
      <rPr>
        <b/>
        <sz val="11"/>
        <rFont val="Open Sans"/>
        <family val="2"/>
      </rPr>
      <t xml:space="preserve"> </t>
    </r>
    <r>
      <rPr>
        <sz val="11"/>
        <rFont val="Open Sans"/>
        <family val="2"/>
      </rPr>
      <t xml:space="preserve">90 Degree Corner </t>
    </r>
  </si>
  <si>
    <r>
      <rPr>
        <sz val="11"/>
        <color rgb="FF002060"/>
        <rFont val="Open Sans"/>
        <family val="2"/>
      </rPr>
      <t>*Optics:</t>
    </r>
    <r>
      <rPr>
        <sz val="11"/>
        <rFont val="Open Sans"/>
        <family val="2"/>
      </rPr>
      <t xml:space="preserve"> Pricing Valid for Meta Ice, Meta Blanc, Meta Ice w/ asymmetric &amp; Drop Lens</t>
    </r>
  </si>
  <si>
    <r>
      <rPr>
        <sz val="11"/>
        <color rgb="FF002060"/>
        <rFont val="Open Sans"/>
        <family val="2"/>
      </rPr>
      <t>*Optics:</t>
    </r>
    <r>
      <rPr>
        <sz val="11"/>
        <rFont val="Open Sans"/>
        <family val="2"/>
      </rPr>
      <t xml:space="preserve"> Pricing Valid for Meta Ice, Meta Blanc &amp; Meta Ice w/ asymmetric</t>
    </r>
  </si>
  <si>
    <t>RAIL 6 LED S6</t>
  </si>
  <si>
    <t xml:space="preserve">Surface, Pendant &amp; Recessed MTG </t>
  </si>
  <si>
    <r>
      <rPr>
        <sz val="11"/>
        <color rgb="FF002060"/>
        <rFont val="Open Sans"/>
        <family val="2"/>
      </rPr>
      <t>*Optics:</t>
    </r>
    <r>
      <rPr>
        <sz val="11"/>
        <rFont val="Open Sans"/>
        <family val="2"/>
      </rPr>
      <t xml:space="preserve"> Pricing Valid for Meta Ice &amp; Meta Blanc Lens</t>
    </r>
  </si>
  <si>
    <t>Perimeter Mounting</t>
  </si>
  <si>
    <t>(T, T3, D, D3, K, K3)</t>
  </si>
  <si>
    <r>
      <rPr>
        <sz val="11"/>
        <color rgb="FF002060"/>
        <rFont val="Open Sans"/>
        <family val="2"/>
      </rPr>
      <t>*Optics:</t>
    </r>
    <r>
      <rPr>
        <sz val="11"/>
        <rFont val="Open Sans"/>
        <family val="2"/>
      </rPr>
      <t xml:space="preserve"> Pricing Valid for  Meta Blanc &amp; Meta Blanc w/ asymmetric Lens</t>
    </r>
  </si>
  <si>
    <r>
      <t>RP4D-1L35K*-</t>
    </r>
    <r>
      <rPr>
        <b/>
        <sz val="12"/>
        <color theme="1"/>
        <rFont val="Open Sans"/>
        <family val="2"/>
      </rPr>
      <t>TL</t>
    </r>
    <r>
      <rPr>
        <sz val="12"/>
        <color theme="1"/>
        <rFont val="Open Sans"/>
        <family val="2"/>
      </rPr>
      <t>-MB*-W-</t>
    </r>
    <r>
      <rPr>
        <sz val="12"/>
        <color theme="8" tint="-0.499984740745262"/>
        <rFont val="Open Sans"/>
        <family val="2"/>
      </rPr>
      <t>(L1-L4)</t>
    </r>
    <r>
      <rPr>
        <sz val="12"/>
        <color theme="1"/>
        <rFont val="Open Sans"/>
        <family val="2"/>
      </rPr>
      <t xml:space="preserve">-1-X*-4 </t>
    </r>
  </si>
  <si>
    <t>XTL</t>
  </si>
  <si>
    <t>per ft</t>
  </si>
  <si>
    <t xml:space="preserve">SECURESEAL HC04 </t>
  </si>
  <si>
    <t>(T, D)</t>
  </si>
  <si>
    <t>1X2</t>
  </si>
  <si>
    <r>
      <t>HC04-2L35K*-12-M-WM-</t>
    </r>
    <r>
      <rPr>
        <sz val="12"/>
        <color theme="8" tint="-0.499984740745262"/>
        <rFont val="Open Sans"/>
        <family val="2"/>
      </rPr>
      <t>(L1-L4)</t>
    </r>
    <r>
      <rPr>
        <sz val="12"/>
        <color theme="1"/>
        <rFont val="Open Sans"/>
        <family val="2"/>
      </rPr>
      <t xml:space="preserve">-1-T-4 </t>
    </r>
  </si>
  <si>
    <r>
      <t>HC04-2L35K*-14-M-WM-</t>
    </r>
    <r>
      <rPr>
        <sz val="12"/>
        <color theme="8" tint="-0.499984740745262"/>
        <rFont val="Open Sans"/>
        <family val="2"/>
      </rPr>
      <t>(L1-L4)</t>
    </r>
    <r>
      <rPr>
        <sz val="12"/>
        <color theme="1"/>
        <rFont val="Open Sans"/>
        <family val="2"/>
      </rPr>
      <t xml:space="preserve">-1-T-4 </t>
    </r>
  </si>
  <si>
    <r>
      <t>HC04-4L35K*-22-M-WM-</t>
    </r>
    <r>
      <rPr>
        <sz val="12"/>
        <color theme="8" tint="-0.499984740745262"/>
        <rFont val="Open Sans"/>
        <family val="2"/>
      </rPr>
      <t>(L1-L4)</t>
    </r>
    <r>
      <rPr>
        <sz val="12"/>
        <color theme="1"/>
        <rFont val="Open Sans"/>
        <family val="2"/>
      </rPr>
      <t xml:space="preserve">-1-T-4 </t>
    </r>
  </si>
  <si>
    <r>
      <t>HC04-4L35K*-24-M-WM-</t>
    </r>
    <r>
      <rPr>
        <sz val="12"/>
        <color theme="8" tint="-0.499984740745262"/>
        <rFont val="Open Sans"/>
        <family val="2"/>
      </rPr>
      <t>(L1-L4)</t>
    </r>
    <r>
      <rPr>
        <sz val="12"/>
        <color theme="1"/>
        <rFont val="Open Sans"/>
        <family val="2"/>
      </rPr>
      <t xml:space="preserve">-1-T-4 </t>
    </r>
  </si>
  <si>
    <t>RAIL 4 PERIMETER LED RP4D</t>
  </si>
  <si>
    <r>
      <rPr>
        <sz val="11"/>
        <color rgb="FF002060"/>
        <rFont val="Open Sans"/>
        <family val="2"/>
      </rPr>
      <t>*Finish:</t>
    </r>
    <r>
      <rPr>
        <sz val="11"/>
        <rFont val="Open Sans"/>
        <family val="2"/>
      </rPr>
      <t xml:space="preserve"> Prcing valid for </t>
    </r>
    <r>
      <rPr>
        <b/>
        <sz val="11"/>
        <rFont val="Open Sans"/>
        <family val="2"/>
      </rPr>
      <t>SG</t>
    </r>
    <r>
      <rPr>
        <sz val="11"/>
        <rFont val="Open Sans"/>
        <family val="2"/>
      </rPr>
      <t xml:space="preserve"> Silver/Grey and </t>
    </r>
    <r>
      <rPr>
        <b/>
        <sz val="11"/>
        <rFont val="Open Sans"/>
        <family val="2"/>
      </rPr>
      <t>WT</t>
    </r>
    <r>
      <rPr>
        <sz val="11"/>
        <rFont val="Open Sans"/>
        <family val="2"/>
      </rPr>
      <t xml:space="preserve"> White Textured Finishes</t>
    </r>
  </si>
  <si>
    <r>
      <t>RMEP6-2L35K*-4-M-WT*-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</si>
  <si>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r>
      <t>RMEP6-2L35K*-8-M-WT*-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</si>
  <si>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r>
      <t>RMEP8-2L35K*-4-M-WT*-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</si>
  <si>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r>
      <t>RMEP8-2L35K*-8-M-WT*-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</si>
  <si>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t>PRICE PER FT -MAX TELESCOPIC LENGTH</t>
  </si>
  <si>
    <t>TRANSFORM TRA14</t>
  </si>
  <si>
    <t>Pendant</t>
  </si>
  <si>
    <r>
      <t>TRA14-2L35K*-4-AR-W-</t>
    </r>
    <r>
      <rPr>
        <sz val="12"/>
        <color theme="8" tint="-0.499984740745262"/>
        <rFont val="Open Sans"/>
        <family val="2"/>
      </rPr>
      <t>(L3-L4)</t>
    </r>
    <r>
      <rPr>
        <sz val="12"/>
        <color theme="1"/>
        <rFont val="Open Sans"/>
        <family val="2"/>
      </rPr>
      <t xml:space="preserve">-1-P1*-4-N-R-N </t>
    </r>
  </si>
  <si>
    <r>
      <rPr>
        <b/>
        <sz val="11"/>
        <color theme="1"/>
        <rFont val="Open Sans"/>
        <family val="2"/>
      </rPr>
      <t>L5/L6</t>
    </r>
    <r>
      <rPr>
        <sz val="11"/>
        <color theme="1"/>
        <rFont val="Open Sans"/>
        <family val="2"/>
      </rPr>
      <t xml:space="preserve"> =L5/L6 Light Level </t>
    </r>
  </si>
  <si>
    <r>
      <t>*</t>
    </r>
    <r>
      <rPr>
        <sz val="11"/>
        <color rgb="FF002060"/>
        <rFont val="Open Sans"/>
        <family val="2"/>
      </rPr>
      <t>Finish:</t>
    </r>
    <r>
      <rPr>
        <sz val="11"/>
        <rFont val="Open Sans"/>
        <family val="2"/>
      </rPr>
      <t xml:space="preserve"> Pricing Valid for Standard Black, Satin Aluminum &amp; White </t>
    </r>
  </si>
  <si>
    <t>1x4</t>
  </si>
  <si>
    <t>2x2</t>
  </si>
  <si>
    <t xml:space="preserve">Surface, Recessed, Pendant MTG </t>
  </si>
  <si>
    <t xml:space="preserve">per order </t>
  </si>
  <si>
    <r>
      <rPr>
        <sz val="11"/>
        <color rgb="FF002060"/>
        <rFont val="Open Sans"/>
        <family val="2"/>
      </rPr>
      <t>*Optics:</t>
    </r>
    <r>
      <rPr>
        <sz val="11"/>
        <rFont val="Open Sans"/>
        <family val="2"/>
      </rPr>
      <t xml:space="preserve"> Pricing valid for PQ, QQ, CC, SD, PS, SD</t>
    </r>
  </si>
  <si>
    <t>(D, T, S)</t>
  </si>
  <si>
    <r>
      <rPr>
        <b/>
        <sz val="12"/>
        <color theme="1"/>
        <rFont val="Open Sans"/>
        <family val="2"/>
      </rPr>
      <t>P1,P2,P3</t>
    </r>
    <r>
      <rPr>
        <sz val="12"/>
        <color theme="1"/>
        <rFont val="Open Sans"/>
        <family val="2"/>
      </rPr>
      <t xml:space="preserve"> = Pendant power over Aircraft Cable </t>
    </r>
  </si>
  <si>
    <r>
      <t>SCE-2L35K*-14-X*-W-</t>
    </r>
    <r>
      <rPr>
        <sz val="12"/>
        <color theme="8" tint="-0.499984740745262"/>
        <rFont val="Open Sans"/>
        <family val="2"/>
      </rPr>
      <t>(L3-L4)</t>
    </r>
    <r>
      <rPr>
        <sz val="12"/>
        <color theme="1"/>
        <rFont val="Open Sans"/>
        <family val="2"/>
      </rPr>
      <t>-1-T-4-N-X</t>
    </r>
  </si>
  <si>
    <t>Scene SCEM MRI</t>
  </si>
  <si>
    <t xml:space="preserve">Surface, Recessed MTG </t>
  </si>
  <si>
    <r>
      <t>SCEM-2L35K*-14-X*-AM-</t>
    </r>
    <r>
      <rPr>
        <sz val="12"/>
        <color theme="8" tint="-0.499984740745262"/>
        <rFont val="Open Sans"/>
        <family val="2"/>
      </rPr>
      <t>(L3-L4)</t>
    </r>
    <r>
      <rPr>
        <sz val="12"/>
        <color theme="1"/>
        <rFont val="Open Sans"/>
        <family val="2"/>
      </rPr>
      <t>-1-T-4-N-X</t>
    </r>
  </si>
  <si>
    <r>
      <rPr>
        <b/>
        <sz val="12"/>
        <color theme="1"/>
        <rFont val="Open Sans"/>
        <family val="2"/>
      </rPr>
      <t>L5/L6</t>
    </r>
    <r>
      <rPr>
        <sz val="12"/>
        <color theme="1"/>
        <rFont val="Open Sans"/>
        <family val="2"/>
      </rPr>
      <t xml:space="preserve"> = L5/L6 light level </t>
    </r>
  </si>
  <si>
    <r>
      <rPr>
        <b/>
        <sz val="12"/>
        <color theme="1"/>
        <rFont val="Open Sans"/>
        <family val="2"/>
      </rPr>
      <t>L6/L7</t>
    </r>
    <r>
      <rPr>
        <sz val="12"/>
        <color theme="1"/>
        <rFont val="Open Sans"/>
        <family val="2"/>
      </rPr>
      <t xml:space="preserve"> = L5/L6 light level </t>
    </r>
  </si>
  <si>
    <r>
      <t>SCEM-2L35K*-22-X*-W-</t>
    </r>
    <r>
      <rPr>
        <sz val="12"/>
        <color theme="8" tint="-0.499984740745262"/>
        <rFont val="Open Sans"/>
        <family val="2"/>
      </rPr>
      <t>(L4-L5)</t>
    </r>
    <r>
      <rPr>
        <sz val="12"/>
        <color theme="1"/>
        <rFont val="Open Sans"/>
        <family val="2"/>
      </rPr>
      <t>-1-T-4-N-X</t>
    </r>
  </si>
  <si>
    <r>
      <t>SCE-2L35K*-22-X*-W-</t>
    </r>
    <r>
      <rPr>
        <sz val="12"/>
        <color theme="8" tint="-0.499984740745262"/>
        <rFont val="Open Sans"/>
        <family val="2"/>
      </rPr>
      <t>(L4-L5)</t>
    </r>
    <r>
      <rPr>
        <sz val="12"/>
        <color theme="1"/>
        <rFont val="Open Sans"/>
        <family val="2"/>
      </rPr>
      <t>-1-T-4-N-X</t>
    </r>
  </si>
  <si>
    <r>
      <rPr>
        <b/>
        <sz val="11"/>
        <color theme="1"/>
        <rFont val="Open Sans"/>
        <family val="2"/>
      </rPr>
      <t>L6/L7</t>
    </r>
    <r>
      <rPr>
        <sz val="11"/>
        <color theme="1"/>
        <rFont val="Open Sans"/>
        <family val="2"/>
      </rPr>
      <t xml:space="preserve"> = L6/L7 light level </t>
    </r>
  </si>
  <si>
    <t>*Max arm length of 5ft</t>
  </si>
  <si>
    <t>LED 347 Osram Driver - 4'</t>
  </si>
  <si>
    <t>LED 347 Osram Driver - 8'</t>
  </si>
  <si>
    <t>LED 347 Osram Driver - 12'</t>
  </si>
  <si>
    <t>LED 347 Osram Driver - 8' (2 rows of led)</t>
  </si>
  <si>
    <t>LED 347 Osram Driver - 4' (2 rows of led)</t>
  </si>
  <si>
    <t>LED 347 Osram Driver - 12' (2 rows of led)</t>
  </si>
  <si>
    <t>L4 = L4 light level -8ft</t>
  </si>
  <si>
    <t>L4 = L4 light level -12ft</t>
  </si>
  <si>
    <t xml:space="preserve">L4 = L4 light level -4ft (2 rows of LED) </t>
  </si>
  <si>
    <t xml:space="preserve">L4 = L4 light level -8ft (2 rows of LED) </t>
  </si>
  <si>
    <t xml:space="preserve">L4 = L4 light level -12ft (2 rows of LED) </t>
  </si>
  <si>
    <t>LED 347 Osram Driver - 2' (2 rows of led)</t>
  </si>
  <si>
    <t xml:space="preserve">L4 = L4 light level -2ft (3 rows of LED) </t>
  </si>
  <si>
    <t xml:space="preserve">L4 = L4 light level -4ft (3 rows of LED) </t>
  </si>
  <si>
    <t xml:space="preserve">L4 = L4 light level -8ft (3 rows of LED) </t>
  </si>
  <si>
    <t>LED 347 Osram Driver - 2' (3 rows of led)</t>
  </si>
  <si>
    <t>LED 347 Osram Driver - 4' (3 rows of led)</t>
  </si>
  <si>
    <t>LED 347 Osram Driver - 8' (3 rows of led)</t>
  </si>
  <si>
    <t>Drywall Kit (HC04)</t>
  </si>
  <si>
    <t>Drywall Kit (TC4)</t>
  </si>
  <si>
    <t>LED Board 90CRI (Nata)</t>
  </si>
  <si>
    <t xml:space="preserve">LED Board 90CRI - 2ft </t>
  </si>
  <si>
    <t xml:space="preserve">LED Board 90CRI - 4ft </t>
  </si>
  <si>
    <t xml:space="preserve">LED Board 90CRI - 8ft </t>
  </si>
  <si>
    <t xml:space="preserve">LED Board 90CRI - 12ft </t>
  </si>
  <si>
    <t>Corner</t>
  </si>
  <si>
    <t>12" x 12" 90 degree corner</t>
  </si>
  <si>
    <t>LED Board 90CRI - 4ft (2 rows of LED)</t>
  </si>
  <si>
    <t>LED Board 90CRI - 8ft (2 rows of LED)</t>
  </si>
  <si>
    <t>LED Board 90CRI - 12ft (2 rows of LED)</t>
  </si>
  <si>
    <t>12" x 12" 90 degree corner (direct/indirect)</t>
  </si>
  <si>
    <t xml:space="preserve">12" x 12" 90 degree corner Outdoor </t>
  </si>
  <si>
    <t xml:space="preserve">Custom Graphic - Scene Set Up </t>
  </si>
  <si>
    <t>Adder</t>
  </si>
  <si>
    <t>Carlisle TC5</t>
  </si>
  <si>
    <t>(D &amp; T9)</t>
  </si>
  <si>
    <t>Size</t>
  </si>
  <si>
    <r>
      <t>TC5-2L35K*-22-PCB*-W-</t>
    </r>
    <r>
      <rPr>
        <sz val="12"/>
        <color theme="8" tint="-0.499984740745262"/>
        <rFont val="Open Sans"/>
        <family val="2"/>
      </rPr>
      <t>(L1-L4)</t>
    </r>
    <r>
      <rPr>
        <sz val="12"/>
        <color theme="1"/>
        <rFont val="Open Sans"/>
        <family val="2"/>
      </rPr>
      <t>-1-T-4</t>
    </r>
  </si>
  <si>
    <r>
      <t>TC5-2L35K*-24-PCB*-W-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>-1-T-4</t>
    </r>
  </si>
  <si>
    <r>
      <t>TC5-2L35K*-14-PCB*-W-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>-1-T-4</t>
    </r>
  </si>
  <si>
    <t>20x60</t>
  </si>
  <si>
    <r>
      <t>TC5-2L35K*-2060-PCB*-W-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>-1-T-4</t>
    </r>
  </si>
  <si>
    <t>Configurations Codes</t>
  </si>
  <si>
    <t>Price Factor</t>
  </si>
  <si>
    <t>22R2</t>
  </si>
  <si>
    <t>x2</t>
  </si>
  <si>
    <t>22R3</t>
  </si>
  <si>
    <t>x3</t>
  </si>
  <si>
    <t>22R4</t>
  </si>
  <si>
    <t>x4</t>
  </si>
  <si>
    <t>22R22</t>
  </si>
  <si>
    <t>14R2</t>
  </si>
  <si>
    <t>14R3</t>
  </si>
  <si>
    <t>14R4</t>
  </si>
  <si>
    <t>Carlisle TC6</t>
  </si>
  <si>
    <t>ft</t>
  </si>
  <si>
    <r>
      <rPr>
        <b/>
        <sz val="11"/>
        <color theme="1"/>
        <rFont val="Open Sans"/>
        <family val="2"/>
      </rPr>
      <t>TUN =</t>
    </r>
    <r>
      <rPr>
        <sz val="11"/>
        <color theme="1"/>
        <rFont val="Open Sans"/>
        <family val="2"/>
      </rPr>
      <t xml:space="preserve"> Tunable White</t>
    </r>
  </si>
  <si>
    <r>
      <t xml:space="preserve">TUN =  </t>
    </r>
    <r>
      <rPr>
        <sz val="11"/>
        <color theme="1"/>
        <rFont val="Open Sans"/>
        <family val="2"/>
      </rPr>
      <t>Tunable White</t>
    </r>
  </si>
  <si>
    <t xml:space="preserve">Recessed T-Bar MTG </t>
  </si>
  <si>
    <r>
      <t>SOL-L35K*-22-A*-W-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>-1-T-4</t>
    </r>
  </si>
  <si>
    <t xml:space="preserve">RML-1L35K*-2-MC*-W*-(L1-L4)-1-X*-4 </t>
  </si>
  <si>
    <t>Consult Factory</t>
  </si>
  <si>
    <t xml:space="preserve">RML-1L35K*-3-MC*-W*-(L1-L4)-1-X*-4 </t>
  </si>
  <si>
    <t xml:space="preserve">RML-1L35K*-4-MC*-W*-(L1-L4)-1-X*-4 </t>
  </si>
  <si>
    <t>(Per fixture)</t>
  </si>
  <si>
    <r>
      <t>RML-1L35K*-5-MC*-W*-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</si>
  <si>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t xml:space="preserve">RML-1L35K*-6-MC*-W*-(L1-L3)-1-X*-4 </t>
  </si>
  <si>
    <t xml:space="preserve">RML-1L35K*-7-MC*-W*-(L1-L3)-1-X*-4 </t>
  </si>
  <si>
    <t xml:space="preserve">RML-1L35K*-8-MC*-W*-(L1-L3)-1-X*-4 </t>
  </si>
  <si>
    <r>
      <t>RML-1L35K*-9-MC*-W*-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</si>
  <si>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t xml:space="preserve">RML-1L35K*-10-MC*-W*-(L1-L3)-1-X*-4 </t>
  </si>
  <si>
    <t xml:space="preserve">RML-1L35K*-11-MC*-W*-(L1-L3)-1-X*-4 </t>
  </si>
  <si>
    <t xml:space="preserve">RML-1L35K*-12-MC*-W*-(L1-L3)-1-X*-4 </t>
  </si>
  <si>
    <t>Average Pricing/FT (BUDGET)</t>
  </si>
  <si>
    <t>COMMON ADDERS</t>
  </si>
  <si>
    <t>ITEM</t>
  </si>
  <si>
    <t>PRICE</t>
  </si>
  <si>
    <t>Qty</t>
  </si>
  <si>
    <t xml:space="preserve"> </t>
  </si>
  <si>
    <t>QTY</t>
  </si>
  <si>
    <r>
      <t>1TUN =</t>
    </r>
    <r>
      <rPr>
        <sz val="11"/>
        <rFont val="Open Sans"/>
        <family val="2"/>
      </rPr>
      <t xml:space="preserve"> Tunable White</t>
    </r>
  </si>
  <si>
    <t>(per fixture)</t>
  </si>
  <si>
    <t>RAIL 2 LED RM2DU</t>
  </si>
  <si>
    <t>RAIL 2 LED RM2DU ACCENTS</t>
  </si>
  <si>
    <t xml:space="preserve">PRICE </t>
  </si>
  <si>
    <t>PER</t>
  </si>
  <si>
    <t xml:space="preserve">RM2DU-2L35K*-2-MM*-W*-(L1-L3)-1-X*-4 </t>
  </si>
  <si>
    <t>RE</t>
  </si>
  <si>
    <t xml:space="preserve">RM2DU-2L35K*-4-MBREX*-W*-(L1-L3)-1-X*-4 </t>
  </si>
  <si>
    <t>4 FT</t>
  </si>
  <si>
    <t xml:space="preserve">RM2DU-2L35K*-3-MM*-W*-(L1-L3)-1-X*-4 </t>
  </si>
  <si>
    <t>RM</t>
  </si>
  <si>
    <t xml:space="preserve">RM2DU-2L35K*-4-MBRMX*-W*-(L1-L3)-1-X*-4 </t>
  </si>
  <si>
    <t xml:space="preserve">RM2DU-2L35K*-4-MM*-W*-(L1-L3)-1-X*-4 </t>
  </si>
  <si>
    <t>R2</t>
  </si>
  <si>
    <t xml:space="preserve">RM2DU-2L35K*-4-MBR2X*-W*-(L1-L3)-1-X*-4 </t>
  </si>
  <si>
    <t>R3</t>
  </si>
  <si>
    <t xml:space="preserve">RM2DU-2L35K*-4-MBR3X*-W*-(L1-L3)-1-X*-4 </t>
  </si>
  <si>
    <t>R4</t>
  </si>
  <si>
    <t xml:space="preserve">RM2DU-2L35K*-4-MBR4X*-W*-(L1-L3)-1-X*-4 </t>
  </si>
  <si>
    <t>LE</t>
  </si>
  <si>
    <t xml:space="preserve">RM2DU-2L35K*-4-MBLEX*-W*-(L1-L3)-1-X*-4 </t>
  </si>
  <si>
    <t xml:space="preserve">RM2DU-2L35K*-5-MM*-W*-(L1-L3)-1-X*-4 </t>
  </si>
  <si>
    <t>LM</t>
  </si>
  <si>
    <t xml:space="preserve">RM2DU-2L35K*-4-MBLMX*-W*-(L1-L3)-1-X*-4 </t>
  </si>
  <si>
    <t xml:space="preserve">RM2DU-2L35K*-6-MM*-W*-(L1-L3)-1-X*-4 </t>
  </si>
  <si>
    <t>L2</t>
  </si>
  <si>
    <t xml:space="preserve">RM2DU-2L35K*-4-MBL2X*-W*-(L1-L3)-1-X*-4 </t>
  </si>
  <si>
    <t xml:space="preserve">RM2DU-2L35K*-7-MM*-W*-(L1-L3)-1-X*-4 </t>
  </si>
  <si>
    <t xml:space="preserve">RM2DU-2L35K*-8-MBREX*-W*-(L1-L3)-1-X*-4 </t>
  </si>
  <si>
    <t xml:space="preserve">RM2DU-2L35K*-8-MM*-W*-(L1-L3)-1-X*-4 </t>
  </si>
  <si>
    <t xml:space="preserve">RM2DU-2L35K*-8-MBRMX*-W*-(L1-L3)-1-X*-4 </t>
  </si>
  <si>
    <t xml:space="preserve">RM2DU-2L35K*-8-MBR2X*-W*-(L1-L3)-1-X*-4 </t>
  </si>
  <si>
    <t xml:space="preserve">RM2DU-2L35K*-8-MBR3X*-W*-(L1-L3)-1-X*-4 </t>
  </si>
  <si>
    <t xml:space="preserve">RM2DU-2L35K*-8-MBR4X*-W*-(L1-L3)-1-X*-4 </t>
  </si>
  <si>
    <t xml:space="preserve">RM2DU-2L35K*-9-MM*-W*-(L1-L3)-1-X*-4 </t>
  </si>
  <si>
    <t xml:space="preserve">RM2DU-2L35K*-8-MBRFX*-W*-(L1-L3)-1-X*-4 </t>
  </si>
  <si>
    <t>8 FT</t>
  </si>
  <si>
    <t xml:space="preserve">RM2DU-2L35K*-8-MBLEX*-W*-(L1-L3)-1-X*-4 </t>
  </si>
  <si>
    <t xml:space="preserve">RM2DU-2L35K*-8-MBLMX*-W*-(L1-L3)-1-X*-4 </t>
  </si>
  <si>
    <t xml:space="preserve">RM2DU-2L35K*-12-MM*-W*-(L1-L3)-1-X*-4 </t>
  </si>
  <si>
    <t xml:space="preserve">RM2DU-2L35K*-8-MBL2X*-W*-(L1-L3)-1-X*-4 </t>
  </si>
  <si>
    <t xml:space="preserve">RM2DU-2L35K*-12-MBREX*-W*-(L1-L3)-1-X*-4 </t>
  </si>
  <si>
    <t xml:space="preserve">RM2DU-2L35K*-12-MBRMX*-W*-(L1-L3)-1-X*-4 </t>
  </si>
  <si>
    <t xml:space="preserve">RM2DU-2L35K*-12-MBR2X*-W*-(L1-L3)-1-X*-4 </t>
  </si>
  <si>
    <t xml:space="preserve">RM2DU-2L35K*-12-MBR3X*-W*-(L1-L3)-1-X*-4 </t>
  </si>
  <si>
    <t xml:space="preserve">RM2DU-2L35K*-12-MBR4X*-W*-(L1-L3)-1-X*-4 </t>
  </si>
  <si>
    <t>1TUN</t>
  </si>
  <si>
    <t>Tunable White</t>
  </si>
  <si>
    <t xml:space="preserve">RM2DU-2L35K*-12-MBRFX*-W*-(L1-L3)-1-X*-4 </t>
  </si>
  <si>
    <t>12 FT</t>
  </si>
  <si>
    <r>
      <rPr>
        <sz val="11"/>
        <rFont val="Open Sans"/>
        <family val="2"/>
      </rPr>
      <t>12" x 12" Lit</t>
    </r>
    <r>
      <rPr>
        <b/>
        <sz val="11"/>
        <rFont val="Open Sans"/>
        <family val="2"/>
      </rPr>
      <t xml:space="preserve"> </t>
    </r>
    <r>
      <rPr>
        <sz val="11"/>
        <rFont val="Open Sans"/>
        <family val="2"/>
      </rPr>
      <t xml:space="preserve">90 Degree Corner </t>
    </r>
  </si>
  <si>
    <t xml:space="preserve">RM2DU-2L35K*-12-MBLEX*-W*-(L1-L3)-1-X*-4 </t>
  </si>
  <si>
    <t>Emergencry Battery Pack</t>
  </si>
  <si>
    <t xml:space="preserve">RM2DU-2L35K*-12-MBLMX*-W*-(L1-L3)-1-X*-4 </t>
  </si>
  <si>
    <t xml:space="preserve">Daylight Sensor </t>
  </si>
  <si>
    <t xml:space="preserve">RM2DU-2L35K*-12-MBL2X*-W*-(L1-L3)-1-X*-4 </t>
  </si>
  <si>
    <t xml:space="preserve">Emergency Circuit </t>
  </si>
  <si>
    <t>Up/Down Switching Circuits</t>
  </si>
  <si>
    <t xml:space="preserve">RM4D-1L35K*-1-MC*-W*-(L1-L4)-1-X*-4 </t>
  </si>
  <si>
    <t xml:space="preserve">RM4D-1L35K*-2-MC*-W*-(L1-L4)-1-X*-4 </t>
  </si>
  <si>
    <t xml:space="preserve">RM4D-1L35K*-3-MC*-W*-(L1-L4)-1-X*-4 </t>
  </si>
  <si>
    <t xml:space="preserve">RM4D-1L35K*-4-MC*-W*-(L1-L4)-1-X*-4 </t>
  </si>
  <si>
    <r>
      <t>RM4D-1L35K*-5-MC*-W*-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</si>
  <si>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t xml:space="preserve">RM4D-1L35K*-6-MC*-W*-(L1-L3)-1-X*-4 </t>
  </si>
  <si>
    <t xml:space="preserve">RM4D-1L35K*-7-MC*-W*-(L1-L3)-1-X*-4 </t>
  </si>
  <si>
    <t xml:space="preserve">RM4D-1L35K*-8-MC*-W*-(L1-L3)-1-X*-4 </t>
  </si>
  <si>
    <r>
      <t>RM4D-1L35K*-9-MC*-W*-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</si>
  <si>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t xml:space="preserve">RM4D-1L35K*-10-MC*-W*-(L1-L3)-1-X*-4 </t>
  </si>
  <si>
    <t xml:space="preserve">RM4D-1L35K*-11-MC*-W*-(L1-L3)-1-X*-4 </t>
  </si>
  <si>
    <t xml:space="preserve">RM4D-1L35K*-12-MC*-W*-(L1-L3)-1-X*-4 </t>
  </si>
  <si>
    <t xml:space="preserve">RM4DI-2L35K*-1-MC*-W*-(L1-L3)-1-X*-4 </t>
  </si>
  <si>
    <t xml:space="preserve">RM4DI-2L35K*-2-MC*-W*-(L1-L3)-1-X*-4 </t>
  </si>
  <si>
    <t xml:space="preserve">RM4DI-2L35K*-3-MC*-W*-(L1-L3)-1-X*-4 </t>
  </si>
  <si>
    <t xml:space="preserve">RM4DI-2L35K*-4-MC*-W*-(L1-L3)-1-X*-4 </t>
  </si>
  <si>
    <r>
      <t>RM4DI-2L35K*-5-MC*-W*-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</si>
  <si>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t xml:space="preserve">RM4DI-2L35K*-6-MC*-W*-(L1-L3)-1-X*-4 </t>
  </si>
  <si>
    <t xml:space="preserve">RM4DI-2L35K*-7-MC*-W*-(L1-L3)-1-X*-4 </t>
  </si>
  <si>
    <t xml:space="preserve">RM4DI-2L35K*-8-MC*-W*-(L1-L3)-1-X*-4 </t>
  </si>
  <si>
    <r>
      <t>RM4DI-2L35K*-9-MC*-W*-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</si>
  <si>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t xml:space="preserve">RM4DI-2L35K*-10-MC*-W*-(L1-L3)-1-X*-4 </t>
  </si>
  <si>
    <t xml:space="preserve">RM4DI-2L35K*-11-MC*-W*-(L1-L3)-1-X*-4 </t>
  </si>
  <si>
    <t xml:space="preserve">RM4DI-2L35K*-12-MC*-W*-(L1-L3)-1-X*-4 </t>
  </si>
  <si>
    <t>RAIL 4 LED RM4DOD</t>
  </si>
  <si>
    <t xml:space="preserve">RM4DOD-1L35K*-1-MC*-W*-(L1-L4)-1-X*-4 </t>
  </si>
  <si>
    <t xml:space="preserve">RM4DOD-1L35K*-2-MC*-W*-(L1-L4)-1-X*-4 </t>
  </si>
  <si>
    <t xml:space="preserve">RM4DOD-1L35K*-3-MC*-W*-(L1-L4)-1-X*-4 </t>
  </si>
  <si>
    <t xml:space="preserve">RM4DOD-1L35K*-4-MC*-W*-(L1-L4)-1-X*-4 </t>
  </si>
  <si>
    <r>
      <t>RM4DOD-1L35K*-5-MC*-W*-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</si>
  <si>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t xml:space="preserve">RM4DOD-1L35K*-6-MC*-W*-(L1-L3)-1-X*-4 </t>
  </si>
  <si>
    <t xml:space="preserve">RM4DOD-1L35K*-7-MC*-W*-(L1-L3)-1-X*-4 </t>
  </si>
  <si>
    <t xml:space="preserve">RM4DOD-1L35K*-8-MC*-W*-(L1-L3)-1-X*-4 </t>
  </si>
  <si>
    <r>
      <t>RM4DOD-1L35K*-9-MC*-W*-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</si>
  <si>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t xml:space="preserve">RM4DOD-1L35K*-10-MC*-W*-(L1-L3)-1-X*-4 </t>
  </si>
  <si>
    <t xml:space="preserve">RM4DOD-1L35K*-11-MC*-W*-(L1-L3)-1-X*-4 </t>
  </si>
  <si>
    <t xml:space="preserve">RM4DOD-1L35K*-12-MC*-W*-(L1-L3)-1-X*-4 </t>
  </si>
  <si>
    <t xml:space="preserve">S6-1L35K*-1-MB*-W*-(L1-L4)-1-X*-4 </t>
  </si>
  <si>
    <t xml:space="preserve">S6-1L35K*-2-MB*-W*-(L1-L4)-1-X*-4 </t>
  </si>
  <si>
    <t xml:space="preserve">S6-1L35K*-3-MB*-W*-(L1-L4)-1-X*-4 </t>
  </si>
  <si>
    <t xml:space="preserve">S6-1L35K*-4-MB*-W*-(L1-L4)-1-X*-4 </t>
  </si>
  <si>
    <r>
      <t>S6-1L35K*-5-MB*-W*-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</si>
  <si>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t xml:space="preserve">S6-1L35K*-6-MB*-W*-(L1-L3)-1-X*-4 </t>
  </si>
  <si>
    <t xml:space="preserve">S6-1L35K*-7-MB*-W*-(L1-L3)-1-X*-4 </t>
  </si>
  <si>
    <t xml:space="preserve">S6-1L35K*-8-MB*-W*-(L1-L3)-1-X*-4 </t>
  </si>
  <si>
    <r>
      <t>S6-1L35K*-9-MC*-W*-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</si>
  <si>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t xml:space="preserve">S6-1L35K*-10-MC*-W*-(L1-L3)-1-X*-4 </t>
  </si>
  <si>
    <t xml:space="preserve">S6-1L35K*-11-MC*-W*-(L1-L3)-1-X*-4 </t>
  </si>
  <si>
    <t xml:space="preserve">S6-1L35K*-12-MC*-W*-(L1-L3)-1-X*-4 </t>
  </si>
  <si>
    <r>
      <t>Bios-</t>
    </r>
    <r>
      <rPr>
        <sz val="11"/>
        <color theme="1"/>
        <rFont val="Open Sans"/>
        <family val="2"/>
      </rPr>
      <t xml:space="preserve"> Bios Skyblue</t>
    </r>
  </si>
  <si>
    <t>Bios</t>
  </si>
  <si>
    <t>Bios Skyblue</t>
  </si>
  <si>
    <t>Consult factory</t>
  </si>
  <si>
    <t xml:space="preserve">Remote Surface Canopy Driver Location </t>
  </si>
  <si>
    <t xml:space="preserve">C </t>
  </si>
  <si>
    <t xml:space="preserve">M </t>
  </si>
  <si>
    <t xml:space="preserve"> Custom Paint </t>
  </si>
  <si>
    <t xml:space="preserve"> Remote Driver Box</t>
  </si>
  <si>
    <t>M</t>
  </si>
  <si>
    <t xml:space="preserve">Up/Down Switching </t>
  </si>
  <si>
    <t xml:space="preserve">Emergency Battery Pack </t>
  </si>
  <si>
    <t xml:space="preserve">Emergency /Night Light Wiring </t>
  </si>
  <si>
    <t xml:space="preserve">O </t>
  </si>
  <si>
    <t>CORNER</t>
  </si>
  <si>
    <t>1LTUN</t>
  </si>
  <si>
    <t>White Tunable</t>
  </si>
  <si>
    <t xml:space="preserve">B </t>
  </si>
  <si>
    <t>P</t>
  </si>
  <si>
    <t xml:space="preserve">Plenum </t>
  </si>
  <si>
    <t>BIOS</t>
  </si>
  <si>
    <t>Emergency Battery Pack</t>
  </si>
  <si>
    <t xml:space="preserve"> Daylight &amp; Occupancy Sensor </t>
  </si>
  <si>
    <t>IC</t>
  </si>
  <si>
    <t>90 Degree Inside Corner</t>
  </si>
  <si>
    <t>OC</t>
  </si>
  <si>
    <t xml:space="preserve">0 Degree Outside Corner </t>
  </si>
  <si>
    <t xml:space="preserve">Anti-Microbial White Paint </t>
  </si>
  <si>
    <t xml:space="preserve">Custom Graphic </t>
  </si>
  <si>
    <t>Custom Graphic Set-Up</t>
  </si>
  <si>
    <t xml:space="preserve">Remote Surface Canopy </t>
  </si>
  <si>
    <t xml:space="preserve">Tunable White </t>
  </si>
  <si>
    <t>Anti-Microbial White Paint</t>
  </si>
  <si>
    <t>Aluminum Body with RF</t>
  </si>
  <si>
    <t>DK</t>
  </si>
  <si>
    <t xml:space="preserve">Drywall Mounting Kit </t>
  </si>
  <si>
    <t xml:space="preserve"> Emergency Circuit </t>
  </si>
  <si>
    <t>Radio Interference Filter</t>
  </si>
  <si>
    <t xml:space="preserve"> Occupancy Sensor </t>
  </si>
  <si>
    <t xml:space="preserve"> C </t>
  </si>
  <si>
    <t xml:space="preserve">Power Over Aircraft Cable 48" </t>
  </si>
  <si>
    <t xml:space="preserve"> Daylight Sensor </t>
  </si>
  <si>
    <t>US</t>
  </si>
  <si>
    <t>Up/Down Switching</t>
  </si>
  <si>
    <t xml:space="preserve">RM2DU-2L35K*-10-MM*-W*-(L1-L3)-1-X*-4 </t>
  </si>
  <si>
    <t xml:space="preserve">RM2DU-2L35K*-11-MM*-W*-(L1-L3)-1-X*-4 </t>
  </si>
  <si>
    <t>Tunable White - DIRECT/INDIRECT</t>
  </si>
  <si>
    <t xml:space="preserve">RM2D-1L35K*-2-MC*-W*-(L1-L4)-1-X*-4 </t>
  </si>
  <si>
    <t xml:space="preserve">RM2D-1L35K*-3-MC*-W*-(L1-L4)-1-X*-4 </t>
  </si>
  <si>
    <t xml:space="preserve">RM2D-1L35K*-4-MC*-W*-(L1-L4)-1-X*-4 </t>
  </si>
  <si>
    <r>
      <t>RM2D-1L35K*-5-MC*-W*-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</si>
  <si>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t xml:space="preserve">RM2D-1L35K*-6-MC*-W*-(L1-L3)-1-X*-4 </t>
  </si>
  <si>
    <t xml:space="preserve">RM2D-1L35K*-7-MC*-W*-(L1-L3)-1-X*-4 </t>
  </si>
  <si>
    <t xml:space="preserve">RM2D-1L35K*-8-MC*-W*-(L1-L3)-1-X*-4 </t>
  </si>
  <si>
    <r>
      <t>RM2D-1L35K*-9-MC*-W*-</t>
    </r>
    <r>
      <rPr>
        <sz val="12"/>
        <color theme="8" tint="-0.499984740745262"/>
        <rFont val="Open Sans"/>
        <family val="2"/>
      </rPr>
      <t>(L1-L3)</t>
    </r>
    <r>
      <rPr>
        <sz val="12"/>
        <color theme="1"/>
        <rFont val="Open Sans"/>
        <family val="2"/>
      </rPr>
      <t xml:space="preserve">-1-X*-4 </t>
    </r>
  </si>
  <si>
    <t xml:space="preserve">RM2D-1L35K*-10-MC*-W*-(L1-L3)-1-X*-4 </t>
  </si>
  <si>
    <t xml:space="preserve">RM2D-1L35K*-11-MC*-W*-(L1-L3)-1-X*-4 </t>
  </si>
  <si>
    <t xml:space="preserve">RM2D-1L35K*-12-MC*-W*-(L1-L3)-1-X*-4 </t>
  </si>
  <si>
    <t xml:space="preserve"> Power Over Aircraft Cable 60" </t>
  </si>
  <si>
    <t>LHE</t>
  </si>
  <si>
    <t>H-series Hi-lume 1% EcoSystem LED Driver*</t>
  </si>
  <si>
    <t>LA2</t>
  </si>
  <si>
    <t>A-Series Hi-lume 1% 2-wire LED Driver</t>
  </si>
  <si>
    <t>L5E</t>
  </si>
  <si>
    <t>5-Series EcoSystem LED Driver*</t>
  </si>
  <si>
    <t>T-SERIES</t>
  </si>
  <si>
    <t>2-CHANNEL 1% TUNABLE WHITE W-CASE LINEAR</t>
  </si>
  <si>
    <r>
      <rPr>
        <b/>
        <sz val="11"/>
        <color theme="1"/>
        <rFont val="Open Sans"/>
        <family val="2"/>
      </rPr>
      <t>T-SERIES</t>
    </r>
    <r>
      <rPr>
        <sz val="11"/>
        <color theme="1"/>
        <rFont val="Open Sans"/>
        <family val="2"/>
      </rPr>
      <t xml:space="preserve"> = 2-CHANNEL 1% TUNABLE WHITE W-CASE LINEAR</t>
    </r>
  </si>
  <si>
    <t>Qty 25-99</t>
  </si>
  <si>
    <t>Qty 100+</t>
  </si>
  <si>
    <t>EACH</t>
  </si>
  <si>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=347 Volts</t>
    </r>
  </si>
  <si>
    <t xml:space="preserve">EA </t>
  </si>
  <si>
    <r>
      <rPr>
        <b/>
        <sz val="11"/>
        <color theme="1"/>
        <rFont val="Calibri"/>
        <family val="2"/>
        <scheme val="minor"/>
      </rPr>
      <t>90</t>
    </r>
    <r>
      <rPr>
        <sz val="11"/>
        <color theme="1"/>
        <rFont val="Calibri"/>
        <family val="2"/>
        <scheme val="minor"/>
      </rPr>
      <t xml:space="preserve"> = 90CRI </t>
    </r>
  </si>
  <si>
    <r>
      <t>L5=</t>
    </r>
    <r>
      <rPr>
        <sz val="11"/>
        <color theme="1"/>
        <rFont val="Calibri"/>
        <family val="2"/>
        <scheme val="minor"/>
      </rPr>
      <t>L5 Light Level</t>
    </r>
  </si>
  <si>
    <r>
      <rPr>
        <b/>
        <sz val="11"/>
        <color theme="1"/>
        <rFont val="Calibri"/>
        <family val="2"/>
        <scheme val="minor"/>
      </rPr>
      <t>2L TUN=</t>
    </r>
    <r>
      <rPr>
        <sz val="11"/>
        <color theme="1"/>
        <rFont val="Calibri"/>
        <family val="2"/>
        <scheme val="minor"/>
      </rPr>
      <t>Tunable White 80CRI--DRIVER TBD</t>
    </r>
  </si>
  <si>
    <r>
      <rPr>
        <b/>
        <sz val="11"/>
        <color theme="1"/>
        <rFont val="Calibri"/>
        <family val="2"/>
        <scheme val="minor"/>
      </rPr>
      <t>2L TUN=</t>
    </r>
    <r>
      <rPr>
        <sz val="11"/>
        <color theme="1"/>
        <rFont val="Calibri"/>
        <family val="2"/>
        <scheme val="minor"/>
      </rPr>
      <t>Tunable White 90CRI--DRIVER TBD</t>
    </r>
  </si>
  <si>
    <r>
      <rPr>
        <b/>
        <sz val="11"/>
        <color theme="1"/>
        <rFont val="Calibri"/>
        <family val="2"/>
        <scheme val="minor"/>
      </rPr>
      <t>C24=</t>
    </r>
    <r>
      <rPr>
        <sz val="11"/>
        <color theme="1"/>
        <rFont val="Calibri"/>
        <family val="2"/>
        <scheme val="minor"/>
      </rPr>
      <t>includes rails and rect. Perf overlay</t>
    </r>
  </si>
  <si>
    <r>
      <rPr>
        <b/>
        <sz val="11"/>
        <color theme="1"/>
        <rFont val="Calibri"/>
        <family val="2"/>
        <scheme val="minor"/>
      </rPr>
      <t>C70-</t>
    </r>
    <r>
      <rPr>
        <sz val="11"/>
        <color theme="1"/>
        <rFont val="Calibri"/>
        <family val="2"/>
        <scheme val="minor"/>
      </rPr>
      <t>rails</t>
    </r>
  </si>
  <si>
    <r>
      <rPr>
        <b/>
        <sz val="11"/>
        <color theme="1"/>
        <rFont val="Calibri"/>
        <family val="2"/>
        <scheme val="minor"/>
      </rPr>
      <t>AM=</t>
    </r>
    <r>
      <rPr>
        <sz val="11"/>
        <color theme="1"/>
        <rFont val="Calibri"/>
        <family val="2"/>
        <scheme val="minor"/>
      </rPr>
      <t>Antimicrobial Paint Finish</t>
    </r>
  </si>
  <si>
    <r>
      <rPr>
        <b/>
        <sz val="11"/>
        <color theme="1"/>
        <rFont val="Calibri"/>
        <family val="2"/>
        <scheme val="minor"/>
      </rPr>
      <t>CLM=</t>
    </r>
    <r>
      <rPr>
        <sz val="11"/>
        <color theme="1"/>
        <rFont val="Calibri"/>
        <family val="2"/>
        <scheme val="minor"/>
      </rPr>
      <t>Connected Lighting Module</t>
    </r>
  </si>
  <si>
    <r>
      <rPr>
        <b/>
        <sz val="11"/>
        <color theme="1"/>
        <rFont val="Calibri"/>
        <family val="2"/>
        <scheme val="minor"/>
      </rPr>
      <t>B=</t>
    </r>
    <r>
      <rPr>
        <sz val="11"/>
        <color theme="1"/>
        <rFont val="Calibri"/>
        <family val="2"/>
        <scheme val="minor"/>
      </rPr>
      <t>Emergency Battery Pack</t>
    </r>
  </si>
  <si>
    <r>
      <rPr>
        <b/>
        <sz val="11"/>
        <color theme="1"/>
        <rFont val="Calibri"/>
        <family val="2"/>
        <scheme val="minor"/>
      </rPr>
      <t>EM=</t>
    </r>
    <r>
      <rPr>
        <sz val="11"/>
        <color theme="1"/>
        <rFont val="Calibri"/>
        <family val="2"/>
        <scheme val="minor"/>
      </rPr>
      <t>Emergency Circuit</t>
    </r>
  </si>
  <si>
    <r>
      <rPr>
        <b/>
        <sz val="11"/>
        <color theme="1"/>
        <rFont val="Calibri"/>
        <family val="2"/>
        <scheme val="minor"/>
      </rPr>
      <t>DK=</t>
    </r>
    <r>
      <rPr>
        <sz val="11"/>
        <color theme="1"/>
        <rFont val="Calibri"/>
        <family val="2"/>
        <scheme val="minor"/>
      </rPr>
      <t>Drywall Kit</t>
    </r>
  </si>
  <si>
    <r>
      <rPr>
        <b/>
        <sz val="11"/>
        <color theme="1"/>
        <rFont val="Calibri"/>
        <family val="2"/>
        <scheme val="minor"/>
      </rPr>
      <t>AIR=</t>
    </r>
    <r>
      <rPr>
        <sz val="11"/>
        <color theme="1"/>
        <rFont val="Calibri"/>
        <family val="2"/>
        <scheme val="minor"/>
      </rPr>
      <t>Air In/Air Return</t>
    </r>
  </si>
  <si>
    <r>
      <rPr>
        <b/>
        <sz val="11"/>
        <color theme="1"/>
        <rFont val="Calibri"/>
        <family val="2"/>
        <scheme val="minor"/>
      </rPr>
      <t>C=</t>
    </r>
    <r>
      <rPr>
        <sz val="11"/>
        <color theme="1"/>
        <rFont val="Calibri"/>
        <family val="2"/>
        <scheme val="minor"/>
      </rPr>
      <t>Custom Paint</t>
    </r>
  </si>
  <si>
    <t>PER LOT</t>
  </si>
  <si>
    <r>
      <rPr>
        <b/>
        <sz val="11"/>
        <color theme="1"/>
        <rFont val="Calibri"/>
        <family val="2"/>
        <scheme val="minor"/>
      </rPr>
      <t>M=</t>
    </r>
    <r>
      <rPr>
        <sz val="11"/>
        <color theme="1"/>
        <rFont val="Calibri"/>
        <family val="2"/>
        <scheme val="minor"/>
      </rPr>
      <t>Metallic Paint</t>
    </r>
  </si>
  <si>
    <t>*for 0-25 units, additional $250 set up fee</t>
  </si>
  <si>
    <t>TC6-2L35K*-22-PCB*-W-(L1-L3)-1-T-4</t>
  </si>
  <si>
    <r>
      <t>L4=</t>
    </r>
    <r>
      <rPr>
        <sz val="11"/>
        <color theme="1"/>
        <rFont val="Calibri"/>
        <family val="2"/>
        <scheme val="minor"/>
      </rPr>
      <t>L4 Light Level</t>
    </r>
  </si>
  <si>
    <r>
      <t>X5 NSF=</t>
    </r>
    <r>
      <rPr>
        <sz val="11"/>
        <color theme="1"/>
        <rFont val="Calibri"/>
        <family val="2"/>
        <scheme val="minor"/>
      </rPr>
      <t>NATIONAL SANITATION FOUNDATION</t>
    </r>
  </si>
  <si>
    <t>TC6-2L35K*-14-PCB*-W-(L1-L3)-1-T-4</t>
  </si>
  <si>
    <t>3 =347 Volts</t>
  </si>
  <si>
    <t xml:space="preserve">90 = 90CRI </t>
  </si>
  <si>
    <t>L4=L4 Light Level</t>
  </si>
  <si>
    <t>2L TUN=Tunable White 80CRI--DRIVER TBD</t>
  </si>
  <si>
    <t>AM=Antimicrobial Paint Finish</t>
  </si>
  <si>
    <t>CLM=Connected Lighting Module</t>
  </si>
  <si>
    <t>X5 NSF=NATIONAL SANITATION FOUNDATION</t>
  </si>
  <si>
    <t>B=Emergency Battery Pack</t>
  </si>
  <si>
    <t>EM=Emergency Circuit</t>
  </si>
  <si>
    <t>DK=Drywall Kit</t>
  </si>
  <si>
    <t>AIR=Air In/Air Return</t>
  </si>
  <si>
    <t>TC6-2L35K*-24-PCB*-W-(L1-L3)-1-T-4</t>
  </si>
  <si>
    <t>C=Custom Paint</t>
  </si>
  <si>
    <t>M=Metallic Paint</t>
  </si>
  <si>
    <t>SOL - US</t>
  </si>
  <si>
    <t>4" DROP LENS</t>
  </si>
  <si>
    <t>** for 0-10 units, additional $250 set up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</si>
</sst>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(&quot;$&quot;* #,##0_);_(&quot;$&quot;* \(#,##0\);_(&quot;$&quot;* &quot;-&quot;??_);_(@_)"/>
    <numFmt numFmtId="168" formatCode="&quot;$&quot;#,##0"/>
    <numFmt numFmtId="169" formatCode="_-&quot;$&quot;* #,##0_-;\-&quot;$&quot;* #,##0_-;_-&quot;$&quot;* &quot;-&quot;??_-;_-@_-"/>
    <numFmt numFmtId="170" formatCode="&quot;$&quot;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0"/>
      <name val="Open Sans"/>
      <family val="2"/>
    </font>
    <font>
      <b/>
      <sz val="11"/>
      <color theme="1"/>
      <name val="Open Sans"/>
      <family val="2"/>
    </font>
    <font>
      <b/>
      <sz val="12"/>
      <color theme="1"/>
      <name val="Open Sans"/>
      <family val="2"/>
    </font>
    <font>
      <sz val="11"/>
      <color theme="1"/>
      <name val="Open Sans"/>
      <family val="2"/>
    </font>
    <font>
      <b/>
      <sz val="24"/>
      <color theme="1"/>
      <name val="Open Sans"/>
      <family val="2"/>
    </font>
    <font>
      <b/>
      <sz val="14"/>
      <color theme="1"/>
      <name val="Open Sans"/>
      <family val="2"/>
    </font>
    <font>
      <b/>
      <sz val="12"/>
      <color theme="1"/>
      <name val="Open Sans"/>
      <family val="2"/>
    </font>
    <font>
      <b/>
      <sz val="11"/>
      <color theme="0"/>
      <name val="Open Sans"/>
      <family val="2"/>
    </font>
    <font>
      <b/>
      <sz val="16"/>
      <color theme="8" tint="-0.499984740745262"/>
      <name val="Open Sans"/>
      <family val="2"/>
    </font>
    <font>
      <sz val="12"/>
      <color theme="1"/>
      <name val="Open Sans"/>
      <family val="2"/>
    </font>
    <font>
      <sz val="12"/>
      <color theme="8" tint="-0.499984740745262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sz val="11"/>
      <color rgb="FF002060"/>
      <name val="Open Sans"/>
      <family val="2"/>
    </font>
    <font>
      <sz val="24"/>
      <color theme="1"/>
      <name val="Open Sans"/>
      <family val="2"/>
    </font>
    <font>
      <sz val="12"/>
      <color rgb="FF002060"/>
      <name val="Open Sans"/>
      <family val="2"/>
    </font>
    <font>
      <b/>
      <sz val="20"/>
      <color theme="1"/>
      <name val="Open Sans"/>
      <family val="2"/>
    </font>
    <font>
      <b/>
      <sz val="24"/>
      <name val="Open Sans"/>
      <family val="2"/>
    </font>
    <font>
      <sz val="24"/>
      <name val="Open Sans"/>
      <family val="2"/>
    </font>
    <font>
      <b/>
      <sz val="11"/>
      <color rgb="FFFF0000"/>
      <name val="Open Sans"/>
      <family val="2"/>
    </font>
    <font>
      <b/>
      <sz val="16"/>
      <color theme="1"/>
      <name val="Open Sans"/>
      <family val="2"/>
    </font>
    <font>
      <b/>
      <sz val="12"/>
      <name val="Open Sans"/>
      <family val="2"/>
    </font>
    <font>
      <b/>
      <sz val="18"/>
      <name val="Open Sans"/>
      <family val="2"/>
    </font>
    <font>
      <b/>
      <sz val="10"/>
      <color theme="1"/>
      <name val="Open Sans"/>
      <family val="2"/>
    </font>
    <font>
      <b/>
      <sz val="10"/>
      <name val="Open Sans"/>
      <family val="2"/>
    </font>
    <font>
      <sz val="10"/>
      <name val="Open Sans"/>
      <family val="2"/>
    </font>
    <font>
      <strike/>
      <sz val="11"/>
      <color theme="1"/>
      <name val="Open Sans"/>
      <family val="2"/>
    </font>
    <font>
      <b/>
      <sz val="12"/>
      <color theme="8" tint="-0.499984740745262"/>
      <name val="Open Sans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564">
    <xf numFmtId="0" fontId="0" fillId="0" borderId="0" xfId="0"/>
    <xf numFmtId="0" fontId="0" fillId="0" borderId="0" xfId="0" applyFill="1"/>
    <xf numFmtId="0" fontId="0" fillId="0" borderId="0" xfId="0" applyFill="1" applyBorder="1"/>
    <xf numFmtId="168" fontId="0" fillId="0" borderId="0" xfId="0" applyNumberFormat="1"/>
    <xf numFmtId="0" fontId="3" fillId="0" borderId="0" xfId="0" applyFont="1"/>
    <xf numFmtId="0" fontId="0" fillId="0" borderId="0" xfId="0" applyFont="1"/>
    <xf numFmtId="0" fontId="0" fillId="0" borderId="0" xfId="0" applyBorder="1"/>
    <xf numFmtId="0" fontId="5" fillId="0" borderId="0" xfId="0" applyFont="1"/>
    <xf numFmtId="0" fontId="8" fillId="9" borderId="5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8" fillId="9" borderId="32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11" fillId="0" borderId="0" xfId="0" applyFont="1"/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7" fillId="0" borderId="24" xfId="0" applyFont="1" applyFill="1" applyBorder="1"/>
    <xf numFmtId="168" fontId="14" fillId="0" borderId="3" xfId="0" applyNumberFormat="1" applyFont="1" applyFill="1" applyBorder="1" applyAlignment="1">
      <alignment horizontal="center"/>
    </xf>
    <xf numFmtId="168" fontId="14" fillId="0" borderId="4" xfId="0" applyNumberFormat="1" applyFont="1" applyFill="1" applyBorder="1" applyAlignment="1">
      <alignment horizontal="center"/>
    </xf>
    <xf numFmtId="0" fontId="11" fillId="4" borderId="23" xfId="0" applyFont="1" applyFill="1" applyBorder="1" applyAlignment="1"/>
    <xf numFmtId="168" fontId="11" fillId="4" borderId="0" xfId="0" applyNumberFormat="1" applyFont="1" applyFill="1" applyBorder="1" applyAlignment="1">
      <alignment horizontal="center"/>
    </xf>
    <xf numFmtId="0" fontId="11" fillId="4" borderId="7" xfId="0" applyFont="1" applyFill="1" applyBorder="1" applyAlignment="1"/>
    <xf numFmtId="168" fontId="11" fillId="4" borderId="7" xfId="0" applyNumberFormat="1" applyFont="1" applyFill="1" applyBorder="1" applyAlignment="1">
      <alignment horizontal="center"/>
    </xf>
    <xf numFmtId="168" fontId="11" fillId="3" borderId="0" xfId="0" applyNumberFormat="1" applyFont="1" applyFill="1" applyBorder="1" applyAlignment="1">
      <alignment horizontal="center"/>
    </xf>
    <xf numFmtId="168" fontId="21" fillId="4" borderId="0" xfId="0" applyNumberFormat="1" applyFont="1" applyFill="1" applyBorder="1" applyAlignment="1">
      <alignment horizontal="center"/>
    </xf>
    <xf numFmtId="168" fontId="21" fillId="4" borderId="6" xfId="0" applyNumberFormat="1" applyFont="1" applyFill="1" applyBorder="1" applyAlignment="1">
      <alignment horizontal="center"/>
    </xf>
    <xf numFmtId="0" fontId="11" fillId="4" borderId="0" xfId="0" applyFont="1" applyFill="1" applyBorder="1"/>
    <xf numFmtId="0" fontId="21" fillId="4" borderId="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/>
    <xf numFmtId="0" fontId="11" fillId="4" borderId="9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7" fillId="0" borderId="23" xfId="0" applyFont="1" applyFill="1" applyBorder="1"/>
    <xf numFmtId="168" fontId="14" fillId="0" borderId="0" xfId="0" applyNumberFormat="1" applyFont="1" applyFill="1" applyBorder="1" applyAlignment="1">
      <alignment horizontal="center"/>
    </xf>
    <xf numFmtId="168" fontId="14" fillId="0" borderId="6" xfId="0" applyNumberFormat="1" applyFont="1" applyFill="1" applyBorder="1" applyAlignment="1">
      <alignment horizontal="center"/>
    </xf>
    <xf numFmtId="168" fontId="14" fillId="4" borderId="6" xfId="0" applyNumberFormat="1" applyFont="1" applyFill="1" applyBorder="1" applyAlignment="1">
      <alignment horizontal="center"/>
    </xf>
    <xf numFmtId="168" fontId="11" fillId="4" borderId="9" xfId="0" applyNumberFormat="1" applyFont="1" applyFill="1" applyBorder="1" applyAlignment="1"/>
    <xf numFmtId="0" fontId="11" fillId="4" borderId="0" xfId="0" applyFont="1" applyFill="1" applyBorder="1" applyAlignment="1"/>
    <xf numFmtId="168" fontId="11" fillId="4" borderId="6" xfId="0" applyNumberFormat="1" applyFont="1" applyFill="1" applyBorder="1" applyAlignment="1"/>
    <xf numFmtId="0" fontId="11" fillId="4" borderId="25" xfId="0" applyFont="1" applyFill="1" applyBorder="1" applyAlignment="1"/>
    <xf numFmtId="168" fontId="11" fillId="3" borderId="3" xfId="0" applyNumberFormat="1" applyFont="1" applyFill="1" applyBorder="1" applyAlignment="1">
      <alignment horizontal="center"/>
    </xf>
    <xf numFmtId="168" fontId="11" fillId="3" borderId="4" xfId="0" applyNumberFormat="1" applyFont="1" applyFill="1" applyBorder="1" applyAlignment="1">
      <alignment horizontal="center"/>
    </xf>
    <xf numFmtId="0" fontId="11" fillId="0" borderId="0" xfId="0" applyFont="1" applyFill="1"/>
    <xf numFmtId="168" fontId="17" fillId="0" borderId="0" xfId="0" applyNumberFormat="1" applyFont="1" applyFill="1" applyBorder="1" applyAlignment="1">
      <alignment horizontal="center"/>
    </xf>
    <xf numFmtId="168" fontId="17" fillId="0" borderId="6" xfId="0" applyNumberFormat="1" applyFont="1" applyFill="1" applyBorder="1" applyAlignment="1">
      <alignment horizontal="center"/>
    </xf>
    <xf numFmtId="168" fontId="17" fillId="0" borderId="16" xfId="0" applyNumberFormat="1" applyFont="1" applyFill="1" applyBorder="1" applyAlignment="1">
      <alignment horizontal="center"/>
    </xf>
    <xf numFmtId="0" fontId="11" fillId="4" borderId="13" xfId="0" applyFont="1" applyFill="1" applyBorder="1" applyAlignment="1"/>
    <xf numFmtId="0" fontId="11" fillId="4" borderId="14" xfId="0" applyFont="1" applyFill="1" applyBorder="1" applyAlignment="1"/>
    <xf numFmtId="168" fontId="11" fillId="4" borderId="14" xfId="0" applyNumberFormat="1" applyFont="1" applyFill="1" applyBorder="1" applyAlignment="1">
      <alignment horizontal="center"/>
    </xf>
    <xf numFmtId="168" fontId="11" fillId="4" borderId="15" xfId="0" applyNumberFormat="1" applyFont="1" applyFill="1" applyBorder="1" applyAlignment="1"/>
    <xf numFmtId="0" fontId="11" fillId="4" borderId="5" xfId="0" applyFont="1" applyFill="1" applyBorder="1" applyAlignment="1"/>
    <xf numFmtId="168" fontId="17" fillId="0" borderId="3" xfId="0" applyNumberFormat="1" applyFont="1" applyFill="1" applyBorder="1" applyAlignment="1">
      <alignment horizontal="center"/>
    </xf>
    <xf numFmtId="168" fontId="17" fillId="0" borderId="4" xfId="0" applyNumberFormat="1" applyFont="1" applyFill="1" applyBorder="1" applyAlignment="1">
      <alignment horizontal="center"/>
    </xf>
    <xf numFmtId="0" fontId="11" fillId="4" borderId="5" xfId="0" applyFont="1" applyFill="1" applyBorder="1"/>
    <xf numFmtId="0" fontId="11" fillId="4" borderId="8" xfId="0" applyFont="1" applyFill="1" applyBorder="1"/>
    <xf numFmtId="0" fontId="21" fillId="0" borderId="0" xfId="0" applyFont="1" applyAlignment="1"/>
    <xf numFmtId="0" fontId="11" fillId="0" borderId="5" xfId="0" applyFont="1" applyBorder="1"/>
    <xf numFmtId="0" fontId="11" fillId="0" borderId="0" xfId="0" applyFont="1" applyFill="1" applyBorder="1"/>
    <xf numFmtId="0" fontId="11" fillId="0" borderId="8" xfId="0" applyFont="1" applyFill="1" applyBorder="1"/>
    <xf numFmtId="0" fontId="11" fillId="0" borderId="7" xfId="0" applyFont="1" applyFill="1" applyBorder="1"/>
    <xf numFmtId="168" fontId="17" fillId="0" borderId="7" xfId="0" applyNumberFormat="1" applyFont="1" applyFill="1" applyBorder="1" applyAlignment="1">
      <alignment horizontal="center"/>
    </xf>
    <xf numFmtId="168" fontId="17" fillId="0" borderId="9" xfId="0" applyNumberFormat="1" applyFont="1" applyFill="1" applyBorder="1" applyAlignment="1">
      <alignment horizontal="center"/>
    </xf>
    <xf numFmtId="0" fontId="17" fillId="0" borderId="0" xfId="0" applyFont="1" applyFill="1" applyBorder="1"/>
    <xf numFmtId="168" fontId="11" fillId="3" borderId="6" xfId="0" applyNumberFormat="1" applyFont="1" applyFill="1" applyBorder="1" applyAlignment="1">
      <alignment horizontal="center"/>
    </xf>
    <xf numFmtId="168" fontId="17" fillId="4" borderId="0" xfId="0" applyNumberFormat="1" applyFont="1" applyFill="1" applyBorder="1" applyAlignment="1">
      <alignment horizontal="center"/>
    </xf>
    <xf numFmtId="168" fontId="11" fillId="3" borderId="16" xfId="0" applyNumberFormat="1" applyFont="1" applyFill="1" applyBorder="1" applyAlignment="1">
      <alignment horizontal="center"/>
    </xf>
    <xf numFmtId="168" fontId="11" fillId="3" borderId="31" xfId="0" applyNumberFormat="1" applyFont="1" applyFill="1" applyBorder="1" applyAlignment="1">
      <alignment horizontal="center"/>
    </xf>
    <xf numFmtId="0" fontId="11" fillId="4" borderId="23" xfId="0" applyFont="1" applyFill="1" applyBorder="1"/>
    <xf numFmtId="0" fontId="19" fillId="4" borderId="23" xfId="0" applyFont="1" applyFill="1" applyBorder="1" applyAlignment="1"/>
    <xf numFmtId="0" fontId="15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1" fillId="4" borderId="1" xfId="0" applyFont="1" applyFill="1" applyBorder="1" applyAlignment="1"/>
    <xf numFmtId="168" fontId="11" fillId="4" borderId="1" xfId="0" applyNumberFormat="1" applyFont="1" applyFill="1" applyBorder="1" applyAlignment="1">
      <alignment horizontal="center"/>
    </xf>
    <xf numFmtId="168" fontId="11" fillId="4" borderId="17" xfId="0" applyNumberFormat="1" applyFont="1" applyFill="1" applyBorder="1" applyAlignment="1"/>
    <xf numFmtId="0" fontId="17" fillId="0" borderId="3" xfId="0" applyFont="1" applyFill="1" applyBorder="1"/>
    <xf numFmtId="0" fontId="17" fillId="0" borderId="29" xfId="0" applyFont="1" applyFill="1" applyBorder="1"/>
    <xf numFmtId="168" fontId="21" fillId="4" borderId="0" xfId="0" applyNumberFormat="1" applyFont="1" applyFill="1" applyBorder="1" applyAlignment="1">
      <alignment horizontal="left"/>
    </xf>
    <xf numFmtId="0" fontId="17" fillId="0" borderId="0" xfId="0" applyFont="1"/>
    <xf numFmtId="0" fontId="6" fillId="0" borderId="0" xfId="0" applyFont="1"/>
    <xf numFmtId="0" fontId="7" fillId="4" borderId="6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168" fontId="7" fillId="4" borderId="15" xfId="0" applyNumberFormat="1" applyFont="1" applyFill="1" applyBorder="1" applyAlignment="1"/>
    <xf numFmtId="168" fontId="7" fillId="4" borderId="15" xfId="0" applyNumberFormat="1" applyFont="1" applyFill="1" applyBorder="1" applyAlignment="1">
      <alignment horizontal="center"/>
    </xf>
    <xf numFmtId="168" fontId="11" fillId="4" borderId="17" xfId="0" applyNumberFormat="1" applyFont="1" applyFill="1" applyBorder="1" applyAlignment="1">
      <alignment horizontal="center"/>
    </xf>
    <xf numFmtId="168" fontId="7" fillId="4" borderId="6" xfId="0" applyNumberFormat="1" applyFont="1" applyFill="1" applyBorder="1" applyAlignment="1">
      <alignment horizontal="center"/>
    </xf>
    <xf numFmtId="0" fontId="17" fillId="0" borderId="35" xfId="0" applyFont="1" applyFill="1" applyBorder="1"/>
    <xf numFmtId="0" fontId="17" fillId="0" borderId="2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horizontal="center" vertical="center"/>
    </xf>
    <xf numFmtId="168" fontId="14" fillId="0" borderId="6" xfId="0" applyNumberFormat="1" applyFont="1" applyFill="1" applyBorder="1" applyAlignment="1">
      <alignment horizontal="center" vertical="center"/>
    </xf>
    <xf numFmtId="168" fontId="14" fillId="0" borderId="3" xfId="0" applyNumberFormat="1" applyFont="1" applyFill="1" applyBorder="1" applyAlignment="1">
      <alignment horizontal="center" vertical="center"/>
    </xf>
    <xf numFmtId="168" fontId="14" fillId="0" borderId="4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5" borderId="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168" fontId="10" fillId="0" borderId="3" xfId="0" applyNumberFormat="1" applyFont="1" applyFill="1" applyBorder="1" applyAlignment="1">
      <alignment horizontal="center"/>
    </xf>
    <xf numFmtId="0" fontId="7" fillId="4" borderId="14" xfId="0" applyFont="1" applyFill="1" applyBorder="1" applyAlignment="1"/>
    <xf numFmtId="168" fontId="7" fillId="4" borderId="14" xfId="0" applyNumberFormat="1" applyFont="1" applyFill="1" applyBorder="1" applyAlignment="1">
      <alignment horizontal="center"/>
    </xf>
    <xf numFmtId="0" fontId="7" fillId="4" borderId="23" xfId="0" applyFont="1" applyFill="1" applyBorder="1" applyAlignment="1"/>
    <xf numFmtId="168" fontId="7" fillId="4" borderId="0" xfId="0" applyNumberFormat="1" applyFont="1" applyFill="1" applyBorder="1" applyAlignment="1">
      <alignment horizontal="center"/>
    </xf>
    <xf numFmtId="168" fontId="7" fillId="4" borderId="6" xfId="0" applyNumberFormat="1" applyFont="1" applyFill="1" applyBorder="1" applyAlignment="1"/>
    <xf numFmtId="0" fontId="7" fillId="4" borderId="1" xfId="0" applyFont="1" applyFill="1" applyBorder="1" applyAlignment="1"/>
    <xf numFmtId="168" fontId="7" fillId="4" borderId="1" xfId="0" applyNumberFormat="1" applyFont="1" applyFill="1" applyBorder="1" applyAlignment="1">
      <alignment horizontal="center"/>
    </xf>
    <xf numFmtId="168" fontId="7" fillId="4" borderId="17" xfId="0" applyNumberFormat="1" applyFont="1" applyFill="1" applyBorder="1" applyAlignment="1"/>
    <xf numFmtId="168" fontId="10" fillId="0" borderId="0" xfId="0" applyNumberFormat="1" applyFont="1" applyFill="1" applyBorder="1" applyAlignment="1">
      <alignment horizontal="center"/>
    </xf>
    <xf numFmtId="168" fontId="10" fillId="0" borderId="6" xfId="0" applyNumberFormat="1" applyFont="1" applyFill="1" applyBorder="1" applyAlignment="1">
      <alignment horizontal="center"/>
    </xf>
    <xf numFmtId="0" fontId="7" fillId="4" borderId="0" xfId="0" applyFont="1" applyFill="1" applyBorder="1" applyAlignment="1"/>
    <xf numFmtId="0" fontId="7" fillId="4" borderId="7" xfId="0" applyFont="1" applyFill="1" applyBorder="1"/>
    <xf numFmtId="168" fontId="7" fillId="4" borderId="7" xfId="0" applyNumberFormat="1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168" fontId="30" fillId="0" borderId="4" xfId="0" applyNumberFormat="1" applyFont="1" applyFill="1" applyBorder="1" applyAlignment="1">
      <alignment horizontal="center"/>
    </xf>
    <xf numFmtId="0" fontId="7" fillId="4" borderId="36" xfId="0" applyFont="1" applyFill="1" applyBorder="1" applyAlignment="1"/>
    <xf numFmtId="0" fontId="17" fillId="4" borderId="23" xfId="0" applyFont="1" applyFill="1" applyBorder="1"/>
    <xf numFmtId="0" fontId="0" fillId="4" borderId="5" xfId="0" applyFill="1" applyBorder="1"/>
    <xf numFmtId="0" fontId="0" fillId="4" borderId="8" xfId="0" applyFill="1" applyBorder="1"/>
    <xf numFmtId="0" fontId="9" fillId="4" borderId="0" xfId="0" applyFont="1" applyFill="1" applyBorder="1"/>
    <xf numFmtId="0" fontId="17" fillId="4" borderId="6" xfId="0" applyFont="1" applyFill="1" applyBorder="1" applyAlignment="1">
      <alignment horizontal="center"/>
    </xf>
    <xf numFmtId="164" fontId="17" fillId="4" borderId="0" xfId="0" applyNumberFormat="1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164" fontId="17" fillId="4" borderId="7" xfId="0" applyNumberFormat="1" applyFont="1" applyFill="1" applyBorder="1" applyAlignment="1">
      <alignment horizontal="center"/>
    </xf>
    <xf numFmtId="168" fontId="11" fillId="0" borderId="0" xfId="0" applyNumberFormat="1" applyFont="1"/>
    <xf numFmtId="170" fontId="11" fillId="0" borderId="0" xfId="0" applyNumberFormat="1" applyFont="1"/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1" xfId="0" applyFont="1" applyBorder="1"/>
    <xf numFmtId="0" fontId="33" fillId="0" borderId="1" xfId="0" applyFont="1" applyFill="1" applyBorder="1"/>
    <xf numFmtId="0" fontId="32" fillId="0" borderId="0" xfId="0" applyFont="1" applyAlignment="1">
      <alignment horizontal="center"/>
    </xf>
    <xf numFmtId="0" fontId="34" fillId="0" borderId="0" xfId="0" applyFont="1"/>
    <xf numFmtId="167" fontId="21" fillId="0" borderId="0" xfId="1" applyNumberFormat="1" applyFont="1" applyFill="1"/>
    <xf numFmtId="166" fontId="7" fillId="0" borderId="0" xfId="1" applyFont="1"/>
    <xf numFmtId="0" fontId="32" fillId="0" borderId="16" xfId="0" applyFont="1" applyBorder="1" applyAlignment="1">
      <alignment horizontal="center"/>
    </xf>
    <xf numFmtId="0" fontId="34" fillId="0" borderId="16" xfId="0" applyFont="1" applyBorder="1"/>
    <xf numFmtId="167" fontId="21" fillId="0" borderId="16" xfId="1" applyNumberFormat="1" applyFont="1" applyFill="1" applyBorder="1"/>
    <xf numFmtId="0" fontId="7" fillId="0" borderId="16" xfId="0" applyFont="1" applyBorder="1"/>
    <xf numFmtId="166" fontId="7" fillId="0" borderId="16" xfId="1" applyFont="1" applyBorder="1"/>
    <xf numFmtId="0" fontId="32" fillId="0" borderId="0" xfId="0" applyFont="1" applyFill="1" applyAlignment="1">
      <alignment horizontal="center"/>
    </xf>
    <xf numFmtId="0" fontId="34" fillId="0" borderId="0" xfId="0" applyFont="1" applyFill="1"/>
    <xf numFmtId="169" fontId="21" fillId="0" borderId="0" xfId="1" applyNumberFormat="1" applyFont="1" applyFill="1"/>
    <xf numFmtId="0" fontId="7" fillId="0" borderId="0" xfId="0" applyFont="1" applyFill="1"/>
    <xf numFmtId="166" fontId="7" fillId="0" borderId="0" xfId="1" applyFont="1" applyFill="1"/>
    <xf numFmtId="0" fontId="32" fillId="0" borderId="16" xfId="0" applyFont="1" applyFill="1" applyBorder="1" applyAlignment="1">
      <alignment horizontal="center"/>
    </xf>
    <xf numFmtId="0" fontId="34" fillId="0" borderId="16" xfId="0" applyFont="1" applyFill="1" applyBorder="1"/>
    <xf numFmtId="169" fontId="21" fillId="0" borderId="16" xfId="1" applyNumberFormat="1" applyFont="1" applyFill="1" applyBorder="1"/>
    <xf numFmtId="0" fontId="7" fillId="0" borderId="16" xfId="0" applyFont="1" applyFill="1" applyBorder="1"/>
    <xf numFmtId="166" fontId="7" fillId="0" borderId="16" xfId="1" applyFont="1" applyFill="1" applyBorder="1"/>
    <xf numFmtId="0" fontId="34" fillId="0" borderId="0" xfId="0" applyFont="1" applyBorder="1"/>
    <xf numFmtId="169" fontId="21" fillId="0" borderId="0" xfId="1" applyNumberFormat="1" applyFont="1" applyFill="1" applyBorder="1"/>
    <xf numFmtId="0" fontId="33" fillId="0" borderId="0" xfId="0" applyFont="1" applyBorder="1"/>
    <xf numFmtId="168" fontId="10" fillId="4" borderId="6" xfId="0" applyNumberFormat="1" applyFont="1" applyFill="1" applyBorder="1" applyAlignment="1">
      <alignment horizontal="center"/>
    </xf>
    <xf numFmtId="0" fontId="7" fillId="4" borderId="37" xfId="0" applyFont="1" applyFill="1" applyBorder="1"/>
    <xf numFmtId="164" fontId="17" fillId="4" borderId="37" xfId="0" applyNumberFormat="1" applyFont="1" applyFill="1" applyBorder="1" applyAlignment="1">
      <alignment horizontal="center"/>
    </xf>
    <xf numFmtId="0" fontId="0" fillId="0" borderId="0" xfId="0"/>
    <xf numFmtId="0" fontId="1" fillId="0" borderId="0" xfId="0" applyFont="1"/>
    <xf numFmtId="168" fontId="1" fillId="4" borderId="0" xfId="0" applyNumberFormat="1" applyFont="1" applyFill="1" applyBorder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21" fillId="4" borderId="0" xfId="0" applyNumberFormat="1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8" xfId="0" applyFont="1" applyFill="1" applyBorder="1"/>
    <xf numFmtId="0" fontId="20" fillId="4" borderId="5" xfId="0" applyFont="1" applyFill="1" applyBorder="1" applyAlignment="1">
      <alignment horizontal="left"/>
    </xf>
    <xf numFmtId="0" fontId="0" fillId="4" borderId="7" xfId="0" applyFill="1" applyBorder="1"/>
    <xf numFmtId="0" fontId="20" fillId="4" borderId="6" xfId="0" applyFont="1" applyFill="1" applyBorder="1" applyAlignment="1">
      <alignment horizontal="center"/>
    </xf>
    <xf numFmtId="0" fontId="0" fillId="4" borderId="0" xfId="0" applyFill="1"/>
    <xf numFmtId="168" fontId="21" fillId="4" borderId="0" xfId="0" applyNumberFormat="1" applyFont="1" applyFill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9" fillId="4" borderId="25" xfId="0" applyFont="1" applyFill="1" applyBorder="1" applyAlignment="1"/>
    <xf numFmtId="0" fontId="1" fillId="4" borderId="25" xfId="0" applyFont="1" applyFill="1" applyBorder="1" applyAlignment="1"/>
    <xf numFmtId="0" fontId="21" fillId="0" borderId="0" xfId="0" applyFont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168" fontId="17" fillId="4" borderId="6" xfId="0" applyNumberFormat="1" applyFont="1" applyFill="1" applyBorder="1" applyAlignment="1">
      <alignment horizontal="center"/>
    </xf>
    <xf numFmtId="168" fontId="1" fillId="4" borderId="0" xfId="0" applyNumberFormat="1" applyFont="1" applyFill="1" applyAlignment="1">
      <alignment horizontal="center"/>
    </xf>
    <xf numFmtId="0" fontId="9" fillId="4" borderId="5" xfId="0" applyFont="1" applyFill="1" applyBorder="1"/>
    <xf numFmtId="0" fontId="17" fillId="0" borderId="23" xfId="0" applyFont="1" applyBorder="1"/>
    <xf numFmtId="168" fontId="10" fillId="0" borderId="0" xfId="0" applyNumberFormat="1" applyFont="1" applyAlignment="1">
      <alignment horizontal="center"/>
    </xf>
    <xf numFmtId="168" fontId="10" fillId="0" borderId="6" xfId="0" applyNumberFormat="1" applyFont="1" applyBorder="1" applyAlignment="1">
      <alignment horizontal="center"/>
    </xf>
    <xf numFmtId="0" fontId="1" fillId="4" borderId="25" xfId="0" applyFont="1" applyFill="1" applyBorder="1"/>
    <xf numFmtId="168" fontId="1" fillId="4" borderId="9" xfId="0" applyNumberFormat="1" applyFont="1" applyFill="1" applyBorder="1"/>
    <xf numFmtId="0" fontId="17" fillId="0" borderId="24" xfId="0" applyFont="1" applyBorder="1"/>
    <xf numFmtId="168" fontId="10" fillId="0" borderId="3" xfId="0" applyNumberFormat="1" applyFont="1" applyBorder="1" applyAlignment="1">
      <alignment horizontal="center"/>
    </xf>
    <xf numFmtId="168" fontId="10" fillId="0" borderId="4" xfId="0" applyNumberFormat="1" applyFont="1" applyBorder="1" applyAlignment="1">
      <alignment horizontal="center"/>
    </xf>
    <xf numFmtId="0" fontId="1" fillId="4" borderId="23" xfId="0" applyFont="1" applyFill="1" applyBorder="1"/>
    <xf numFmtId="168" fontId="1" fillId="4" borderId="6" xfId="0" applyNumberFormat="1" applyFont="1" applyFill="1" applyBorder="1"/>
    <xf numFmtId="168" fontId="1" fillId="3" borderId="0" xfId="0" applyNumberFormat="1" applyFont="1" applyFill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/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/>
    <xf numFmtId="0" fontId="16" fillId="6" borderId="5" xfId="0" applyFont="1" applyFill="1" applyBorder="1" applyAlignment="1">
      <alignment vertical="center"/>
    </xf>
    <xf numFmtId="0" fontId="16" fillId="6" borderId="0" xfId="0" applyFont="1" applyFill="1" applyAlignment="1">
      <alignment vertical="center"/>
    </xf>
    <xf numFmtId="0" fontId="16" fillId="6" borderId="2" xfId="0" applyFont="1" applyFill="1" applyBorder="1" applyAlignment="1">
      <alignment vertical="center"/>
    </xf>
    <xf numFmtId="0" fontId="16" fillId="6" borderId="3" xfId="0" applyFont="1" applyFill="1" applyBorder="1" applyAlignment="1">
      <alignment vertical="center"/>
    </xf>
    <xf numFmtId="0" fontId="16" fillId="6" borderId="7" xfId="0" applyFont="1" applyFill="1" applyBorder="1" applyAlignment="1">
      <alignment vertical="center"/>
    </xf>
    <xf numFmtId="0" fontId="8" fillId="9" borderId="0" xfId="0" applyFont="1" applyFill="1" applyAlignment="1">
      <alignment horizontal="center"/>
    </xf>
    <xf numFmtId="165" fontId="21" fillId="4" borderId="3" xfId="0" applyNumberFormat="1" applyFont="1" applyFill="1" applyBorder="1" applyAlignment="1">
      <alignment horizontal="left"/>
    </xf>
    <xf numFmtId="0" fontId="21" fillId="4" borderId="4" xfId="0" applyFont="1" applyFill="1" applyBorder="1" applyAlignment="1">
      <alignment horizontal="left"/>
    </xf>
    <xf numFmtId="0" fontId="20" fillId="4" borderId="0" xfId="0" applyFont="1" applyFill="1" applyAlignment="1">
      <alignment horizontal="left"/>
    </xf>
    <xf numFmtId="168" fontId="21" fillId="4" borderId="0" xfId="0" applyNumberFormat="1" applyFont="1" applyFill="1" applyAlignment="1">
      <alignment horizontal="left"/>
    </xf>
    <xf numFmtId="168" fontId="21" fillId="4" borderId="6" xfId="0" applyNumberFormat="1" applyFont="1" applyFill="1" applyBorder="1" applyAlignment="1">
      <alignment horizontal="left"/>
    </xf>
    <xf numFmtId="0" fontId="21" fillId="4" borderId="6" xfId="0" applyFont="1" applyFill="1" applyBorder="1" applyAlignment="1">
      <alignment horizontal="left"/>
    </xf>
    <xf numFmtId="168" fontId="1" fillId="4" borderId="0" xfId="0" applyNumberFormat="1" applyFont="1" applyFill="1" applyAlignment="1">
      <alignment horizontal="left"/>
    </xf>
    <xf numFmtId="0" fontId="1" fillId="4" borderId="6" xfId="0" applyFont="1" applyFill="1" applyBorder="1" applyAlignment="1">
      <alignment horizontal="left"/>
    </xf>
    <xf numFmtId="168" fontId="1" fillId="4" borderId="7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0" fillId="7" borderId="5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/>
    </xf>
    <xf numFmtId="168" fontId="1" fillId="4" borderId="0" xfId="0" applyNumberFormat="1" applyFont="1" applyFill="1" applyBorder="1" applyAlignment="1">
      <alignment horizontal="left"/>
    </xf>
    <xf numFmtId="0" fontId="16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1" fillId="0" borderId="0" xfId="0" applyFont="1" applyBorder="1"/>
    <xf numFmtId="0" fontId="7" fillId="3" borderId="0" xfId="0" applyFont="1" applyFill="1" applyBorder="1" applyAlignment="1"/>
    <xf numFmtId="0" fontId="11" fillId="3" borderId="0" xfId="0" applyFont="1" applyFill="1" applyBorder="1" applyAlignment="1"/>
    <xf numFmtId="0" fontId="21" fillId="0" borderId="0" xfId="0" applyFont="1" applyBorder="1" applyAlignment="1"/>
    <xf numFmtId="168" fontId="20" fillId="4" borderId="3" xfId="0" applyNumberFormat="1" applyFont="1" applyFill="1" applyBorder="1" applyAlignment="1">
      <alignment horizontal="center"/>
    </xf>
    <xf numFmtId="168" fontId="20" fillId="4" borderId="4" xfId="0" applyNumberFormat="1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top"/>
    </xf>
    <xf numFmtId="0" fontId="8" fillId="5" borderId="0" xfId="0" applyFont="1" applyFill="1" applyAlignment="1">
      <alignment horizontal="center" vertical="top"/>
    </xf>
    <xf numFmtId="0" fontId="8" fillId="5" borderId="6" xfId="0" applyFont="1" applyFill="1" applyBorder="1" applyAlignment="1">
      <alignment horizontal="center" vertical="top"/>
    </xf>
    <xf numFmtId="0" fontId="11" fillId="3" borderId="0" xfId="0" applyFont="1" applyFill="1" applyBorder="1"/>
    <xf numFmtId="0" fontId="10" fillId="3" borderId="0" xfId="0" applyFont="1" applyFill="1" applyBorder="1" applyAlignment="1"/>
    <xf numFmtId="0" fontId="7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165" fontId="21" fillId="4" borderId="0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wrapText="1"/>
    </xf>
    <xf numFmtId="0" fontId="36" fillId="2" borderId="14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right"/>
    </xf>
    <xf numFmtId="165" fontId="20" fillId="4" borderId="0" xfId="0" applyNumberFormat="1" applyFont="1" applyFill="1" applyAlignment="1">
      <alignment horizontal="center"/>
    </xf>
    <xf numFmtId="0" fontId="1" fillId="4" borderId="16" xfId="0" applyFont="1" applyFill="1" applyBorder="1"/>
    <xf numFmtId="168" fontId="1" fillId="4" borderId="16" xfId="0" applyNumberFormat="1" applyFont="1" applyFill="1" applyBorder="1" applyAlignment="1">
      <alignment horizontal="center"/>
    </xf>
    <xf numFmtId="0" fontId="1" fillId="9" borderId="5" xfId="0" applyFont="1" applyFill="1" applyBorder="1"/>
    <xf numFmtId="0" fontId="1" fillId="9" borderId="0" xfId="0" applyFont="1" applyFill="1"/>
    <xf numFmtId="0" fontId="1" fillId="9" borderId="6" xfId="0" applyFont="1" applyFill="1" applyBorder="1"/>
    <xf numFmtId="0" fontId="1" fillId="0" borderId="5" xfId="0" applyFont="1" applyBorder="1"/>
    <xf numFmtId="164" fontId="9" fillId="0" borderId="0" xfId="0" applyNumberFormat="1" applyFont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6" fillId="3" borderId="0" xfId="0" applyFont="1" applyFill="1" applyBorder="1" applyAlignment="1">
      <alignment horizontal="center" vertical="center"/>
    </xf>
    <xf numFmtId="168" fontId="11" fillId="3" borderId="0" xfId="0" applyNumberFormat="1" applyFont="1" applyFill="1" applyBorder="1" applyAlignment="1"/>
    <xf numFmtId="0" fontId="1" fillId="0" borderId="0" xfId="0" applyFont="1" applyBorder="1"/>
    <xf numFmtId="0" fontId="11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left"/>
    </xf>
    <xf numFmtId="168" fontId="21" fillId="3" borderId="0" xfId="0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left"/>
    </xf>
    <xf numFmtId="168" fontId="1" fillId="5" borderId="7" xfId="0" applyNumberFormat="1" applyFont="1" applyFill="1" applyBorder="1" applyAlignment="1">
      <alignment horizontal="center"/>
    </xf>
    <xf numFmtId="168" fontId="1" fillId="5" borderId="9" xfId="0" applyNumberFormat="1" applyFont="1" applyFill="1" applyBorder="1" applyAlignment="1">
      <alignment horizontal="center"/>
    </xf>
    <xf numFmtId="0" fontId="21" fillId="4" borderId="0" xfId="0" applyFont="1" applyFill="1"/>
    <xf numFmtId="0" fontId="34" fillId="6" borderId="4" xfId="0" applyFont="1" applyFill="1" applyBorder="1" applyAlignment="1">
      <alignment vertical="center"/>
    </xf>
    <xf numFmtId="0" fontId="34" fillId="6" borderId="9" xfId="0" applyFont="1" applyFill="1" applyBorder="1" applyAlignment="1">
      <alignment vertical="center"/>
    </xf>
    <xf numFmtId="0" fontId="34" fillId="6" borderId="6" xfId="0" applyFont="1" applyFill="1" applyBorder="1" applyAlignment="1">
      <alignment vertical="center"/>
    </xf>
    <xf numFmtId="168" fontId="1" fillId="4" borderId="0" xfId="0" applyNumberFormat="1" applyFont="1" applyFill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left"/>
    </xf>
    <xf numFmtId="0" fontId="20" fillId="4" borderId="5" xfId="0" applyFont="1" applyFill="1" applyBorder="1" applyAlignment="1">
      <alignment horizontal="center"/>
    </xf>
    <xf numFmtId="0" fontId="21" fillId="4" borderId="0" xfId="0" applyFont="1" applyFill="1" applyAlignment="1">
      <alignment horizontal="left"/>
    </xf>
    <xf numFmtId="0" fontId="37" fillId="4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168" fontId="10" fillId="0" borderId="32" xfId="0" applyNumberFormat="1" applyFont="1" applyBorder="1" applyAlignment="1">
      <alignment horizontal="center"/>
    </xf>
    <xf numFmtId="168" fontId="1" fillId="4" borderId="32" xfId="0" applyNumberFormat="1" applyFont="1" applyFill="1" applyBorder="1"/>
    <xf numFmtId="168" fontId="1" fillId="4" borderId="41" xfId="0" applyNumberFormat="1" applyFont="1" applyFill="1" applyBorder="1"/>
    <xf numFmtId="168" fontId="10" fillId="0" borderId="43" xfId="0" applyNumberFormat="1" applyFont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168" fontId="1" fillId="3" borderId="43" xfId="0" applyNumberFormat="1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32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6" xfId="0" applyNumberFormat="1" applyFont="1" applyFill="1" applyBorder="1" applyAlignment="1">
      <alignment horizontal="center"/>
    </xf>
    <xf numFmtId="168" fontId="1" fillId="4" borderId="0" xfId="0" applyNumberFormat="1" applyFont="1" applyFill="1" applyAlignment="1">
      <alignment horizontal="center"/>
    </xf>
    <xf numFmtId="0" fontId="1" fillId="4" borderId="6" xfId="0" applyFont="1" applyFill="1" applyBorder="1" applyAlignment="1">
      <alignment horizontal="center"/>
    </xf>
    <xf numFmtId="168" fontId="11" fillId="3" borderId="12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 vertical="center"/>
    </xf>
    <xf numFmtId="168" fontId="11" fillId="3" borderId="45" xfId="0" applyNumberFormat="1" applyFont="1" applyFill="1" applyBorder="1" applyAlignment="1">
      <alignment horizontal="center"/>
    </xf>
    <xf numFmtId="168" fontId="11" fillId="3" borderId="47" xfId="0" applyNumberFormat="1" applyFont="1" applyFill="1" applyBorder="1" applyAlignment="1">
      <alignment horizontal="center"/>
    </xf>
    <xf numFmtId="0" fontId="17" fillId="4" borderId="0" xfId="0" applyFont="1" applyFill="1" applyBorder="1"/>
    <xf numFmtId="168" fontId="17" fillId="4" borderId="0" xfId="1" applyNumberFormat="1" applyFont="1" applyFill="1" applyBorder="1" applyAlignment="1">
      <alignment horizontal="center"/>
    </xf>
    <xf numFmtId="0" fontId="17" fillId="4" borderId="3" xfId="0" applyFont="1" applyFill="1" applyBorder="1"/>
    <xf numFmtId="168" fontId="17" fillId="4" borderId="6" xfId="1" applyNumberFormat="1" applyFont="1" applyFill="1" applyBorder="1" applyAlignment="1">
      <alignment horizontal="center"/>
    </xf>
    <xf numFmtId="168" fontId="10" fillId="4" borderId="7" xfId="0" applyNumberFormat="1" applyFont="1" applyFill="1" applyBorder="1" applyAlignment="1">
      <alignment horizontal="center"/>
    </xf>
    <xf numFmtId="168" fontId="10" fillId="4" borderId="9" xfId="0" applyNumberFormat="1" applyFont="1" applyFill="1" applyBorder="1" applyAlignment="1">
      <alignment horizontal="center"/>
    </xf>
    <xf numFmtId="168" fontId="17" fillId="6" borderId="0" xfId="0" applyNumberFormat="1" applyFont="1" applyFill="1" applyBorder="1" applyAlignment="1">
      <alignment horizontal="center"/>
    </xf>
    <xf numFmtId="168" fontId="17" fillId="6" borderId="3" xfId="0" applyNumberFormat="1" applyFont="1" applyFill="1" applyBorder="1" applyAlignment="1">
      <alignment horizontal="center"/>
    </xf>
    <xf numFmtId="168" fontId="17" fillId="6" borderId="7" xfId="0" applyNumberFormat="1" applyFont="1" applyFill="1" applyBorder="1" applyAlignment="1">
      <alignment horizontal="center"/>
    </xf>
    <xf numFmtId="168" fontId="10" fillId="4" borderId="3" xfId="0" applyNumberFormat="1" applyFont="1" applyFill="1" applyBorder="1" applyAlignment="1">
      <alignment horizontal="center"/>
    </xf>
    <xf numFmtId="168" fontId="10" fillId="4" borderId="4" xfId="0" applyNumberFormat="1" applyFont="1" applyFill="1" applyBorder="1" applyAlignment="1">
      <alignment horizontal="center"/>
    </xf>
    <xf numFmtId="168" fontId="17" fillId="4" borderId="3" xfId="0" applyNumberFormat="1" applyFont="1" applyFill="1" applyBorder="1" applyAlignment="1">
      <alignment horizontal="center"/>
    </xf>
    <xf numFmtId="168" fontId="17" fillId="4" borderId="4" xfId="0" applyNumberFormat="1" applyFont="1" applyFill="1" applyBorder="1" applyAlignment="1">
      <alignment horizontal="center"/>
    </xf>
    <xf numFmtId="168" fontId="11" fillId="3" borderId="11" xfId="0" applyNumberFormat="1" applyFont="1" applyFill="1" applyBorder="1" applyAlignment="1">
      <alignment horizontal="center"/>
    </xf>
    <xf numFmtId="0" fontId="17" fillId="4" borderId="0" xfId="0" applyFont="1" applyFill="1"/>
    <xf numFmtId="168" fontId="17" fillId="4" borderId="0" xfId="0" applyNumberFormat="1" applyFont="1" applyFill="1" applyAlignment="1">
      <alignment horizontal="center"/>
    </xf>
    <xf numFmtId="168" fontId="17" fillId="6" borderId="0" xfId="0" applyNumberFormat="1" applyFont="1" applyFill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12" xfId="0" applyNumberFormat="1" applyFont="1" applyFill="1" applyBorder="1" applyAlignment="1">
      <alignment horizontal="center"/>
    </xf>
    <xf numFmtId="0" fontId="16" fillId="2" borderId="48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right"/>
    </xf>
    <xf numFmtId="0" fontId="20" fillId="4" borderId="3" xfId="0" applyFont="1" applyFill="1" applyBorder="1" applyAlignment="1">
      <alignment horizontal="left"/>
    </xf>
    <xf numFmtId="165" fontId="20" fillId="4" borderId="3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right"/>
    </xf>
    <xf numFmtId="0" fontId="17" fillId="4" borderId="14" xfId="0" applyFont="1" applyFill="1" applyBorder="1"/>
    <xf numFmtId="0" fontId="1" fillId="4" borderId="14" xfId="0" applyFont="1" applyFill="1" applyBorder="1" applyAlignment="1">
      <alignment vertical="center"/>
    </xf>
    <xf numFmtId="168" fontId="10" fillId="4" borderId="14" xfId="0" applyNumberFormat="1" applyFont="1" applyFill="1" applyBorder="1" applyAlignment="1">
      <alignment horizontal="center"/>
    </xf>
    <xf numFmtId="0" fontId="1" fillId="4" borderId="0" xfId="0" applyFont="1" applyFill="1" applyAlignment="1">
      <alignment vertical="center"/>
    </xf>
    <xf numFmtId="168" fontId="10" fillId="4" borderId="0" xfId="0" applyNumberFormat="1" applyFont="1" applyFill="1" applyAlignment="1">
      <alignment horizontal="center"/>
    </xf>
    <xf numFmtId="0" fontId="17" fillId="4" borderId="0" xfId="0" applyFont="1" applyFill="1" applyAlignment="1">
      <alignment vertical="center"/>
    </xf>
    <xf numFmtId="0" fontId="17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168" fontId="17" fillId="4" borderId="3" xfId="0" applyNumberFormat="1" applyFont="1" applyFill="1" applyBorder="1" applyAlignment="1">
      <alignment vertical="center"/>
    </xf>
    <xf numFmtId="0" fontId="8" fillId="9" borderId="5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0" xfId="0" applyFont="1" applyFill="1" applyBorder="1"/>
    <xf numFmtId="0" fontId="9" fillId="0" borderId="0" xfId="0" applyFont="1" applyAlignment="1">
      <alignment horizontal="center"/>
    </xf>
    <xf numFmtId="0" fontId="1" fillId="0" borderId="8" xfId="0" applyFont="1" applyBorder="1" applyAlignment="1">
      <alignment horizontal="left"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8" borderId="48" xfId="0" applyFont="1" applyFill="1" applyBorder="1" applyAlignment="1">
      <alignment horizontal="center" vertical="center" wrapText="1"/>
    </xf>
    <xf numFmtId="0" fontId="29" fillId="6" borderId="49" xfId="0" applyFont="1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/>
    </xf>
    <xf numFmtId="0" fontId="17" fillId="0" borderId="10" xfId="0" applyFont="1" applyBorder="1" applyAlignment="1">
      <alignment horizontal="left" vertical="center"/>
    </xf>
    <xf numFmtId="168" fontId="10" fillId="0" borderId="11" xfId="0" applyNumberFormat="1" applyFont="1" applyBorder="1" applyAlignment="1">
      <alignment horizontal="center"/>
    </xf>
    <xf numFmtId="168" fontId="10" fillId="0" borderId="12" xfId="0" applyNumberFormat="1" applyFont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0" fillId="4" borderId="0" xfId="0" applyFill="1" applyAlignment="1">
      <alignment horizontal="left" vertical="center"/>
    </xf>
    <xf numFmtId="170" fontId="0" fillId="4" borderId="0" xfId="0" applyNumberFormat="1" applyFill="1" applyAlignment="1">
      <alignment horizontal="center" vertical="center"/>
    </xf>
    <xf numFmtId="0" fontId="0" fillId="0" borderId="49" xfId="0" applyBorder="1" applyAlignment="1">
      <alignment horizontal="center"/>
    </xf>
    <xf numFmtId="170" fontId="0" fillId="4" borderId="0" xfId="0" applyNumberFormat="1" applyFill="1" applyAlignment="1">
      <alignment horizontal="center"/>
    </xf>
    <xf numFmtId="0" fontId="37" fillId="4" borderId="0" xfId="0" applyFont="1" applyFill="1"/>
    <xf numFmtId="170" fontId="0" fillId="4" borderId="7" xfId="0" applyNumberForma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0" fillId="10" borderId="49" xfId="0" applyFill="1" applyBorder="1" applyAlignment="1">
      <alignment horizontal="center"/>
    </xf>
    <xf numFmtId="170" fontId="0" fillId="4" borderId="7" xfId="0" applyNumberForma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3" fillId="6" borderId="23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32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8" fillId="5" borderId="23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0" fontId="9" fillId="8" borderId="23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2" fillId="8" borderId="36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23" fillId="8" borderId="4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26" fillId="8" borderId="2" xfId="0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7" fillId="8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left"/>
    </xf>
    <xf numFmtId="0" fontId="1" fillId="3" borderId="45" xfId="0" applyFont="1" applyFill="1" applyBorder="1" applyAlignment="1">
      <alignment horizontal="left"/>
    </xf>
    <xf numFmtId="0" fontId="19" fillId="8" borderId="5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8" borderId="2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20" fillId="0" borderId="3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3" borderId="10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8" fontId="10" fillId="4" borderId="3" xfId="0" applyNumberFormat="1" applyFont="1" applyFill="1" applyBorder="1" applyAlignment="1">
      <alignment horizontal="center"/>
    </xf>
    <xf numFmtId="168" fontId="10" fillId="4" borderId="4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6" xfId="0" applyNumberFormat="1" applyFont="1" applyFill="1" applyBorder="1" applyAlignment="1">
      <alignment horizontal="center"/>
    </xf>
    <xf numFmtId="168" fontId="1" fillId="4" borderId="0" xfId="0" applyNumberFormat="1" applyFont="1" applyFill="1" applyAlignment="1">
      <alignment horizontal="center"/>
    </xf>
    <xf numFmtId="0" fontId="16" fillId="2" borderId="3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2" fillId="8" borderId="8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7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/>
    </xf>
    <xf numFmtId="0" fontId="15" fillId="5" borderId="26" xfId="0" applyFont="1" applyFill="1" applyBorder="1" applyAlignment="1">
      <alignment horizontal="center"/>
    </xf>
    <xf numFmtId="0" fontId="15" fillId="5" borderId="28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164" fontId="17" fillId="4" borderId="0" xfId="0" applyNumberFormat="1" applyFont="1" applyFill="1" applyBorder="1" applyAlignment="1">
      <alignment horizontal="center"/>
    </xf>
    <xf numFmtId="164" fontId="17" fillId="4" borderId="6" xfId="0" applyNumberFormat="1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center" vertical="center"/>
    </xf>
    <xf numFmtId="166" fontId="37" fillId="11" borderId="10" xfId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9" fillId="6" borderId="5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166" fontId="37" fillId="11" borderId="11" xfId="1" applyFont="1" applyFill="1" applyBorder="1" applyAlignment="1">
      <alignment horizontal="center"/>
    </xf>
    <xf numFmtId="166" fontId="37" fillId="11" borderId="12" xfId="1" applyFont="1" applyFill="1" applyBorder="1" applyAlignment="1">
      <alignment horizontal="center"/>
    </xf>
    <xf numFmtId="0" fontId="29" fillId="6" borderId="0" xfId="0" applyFont="1" applyFill="1" applyBorder="1" applyAlignment="1">
      <alignment horizontal="center" vertical="center" wrapText="1"/>
    </xf>
    <xf numFmtId="166" fontId="37" fillId="11" borderId="10" xfId="2" applyFont="1" applyFill="1" applyBorder="1" applyAlignment="1">
      <alignment horizontal="center"/>
    </xf>
    <xf numFmtId="166" fontId="37" fillId="11" borderId="11" xfId="2" applyFont="1" applyFill="1" applyBorder="1" applyAlignment="1">
      <alignment horizontal="center"/>
    </xf>
    <xf numFmtId="166" fontId="37" fillId="11" borderId="12" xfId="2" applyFont="1" applyFill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colors>
    <mruColors>
      <color rgb="FFA2DED3"/>
      <color rgb="FF3493C2"/>
      <color rgb="FF3799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C17" sqref="C17"/>
    </sheetView>
  </sheetViews>
  <sheetFormatPr defaultRowHeight="15" x14ac:dyDescent="0.25"/>
  <cols>
    <col min="2" max="2" width="37.5703125" bestFit="1" customWidth="1"/>
    <col min="4" max="4" width="0" hidden="1" customWidth="1"/>
    <col min="5" max="5" width="49.140625" hidden="1" customWidth="1"/>
    <col min="6" max="7" width="9.140625" hidden="1" customWidth="1"/>
    <col min="8" max="8" width="0" hidden="1" customWidth="1"/>
  </cols>
  <sheetData>
    <row r="1" spans="1:8" ht="27" x14ac:dyDescent="0.5">
      <c r="A1" s="386" t="s">
        <v>0</v>
      </c>
      <c r="B1" s="386"/>
      <c r="C1" s="93"/>
      <c r="D1" s="93"/>
      <c r="E1" s="93"/>
      <c r="F1" s="93"/>
      <c r="G1" s="93"/>
      <c r="H1" s="93"/>
    </row>
    <row r="2" spans="1:8" ht="16.5" x14ac:dyDescent="0.3">
      <c r="A2" s="93"/>
      <c r="B2" s="93"/>
      <c r="C2" s="93"/>
      <c r="D2" s="93"/>
      <c r="E2" s="93"/>
      <c r="F2" s="93"/>
      <c r="G2" s="93"/>
      <c r="H2" s="93"/>
    </row>
    <row r="3" spans="1:8" ht="17.25" thickBot="1" x14ac:dyDescent="0.35">
      <c r="A3" s="123" t="s">
        <v>39</v>
      </c>
      <c r="B3" s="124" t="s">
        <v>115</v>
      </c>
      <c r="C3" s="124" t="s">
        <v>276</v>
      </c>
      <c r="D3" s="125"/>
      <c r="E3" s="126" t="s">
        <v>37</v>
      </c>
      <c r="F3" s="126" t="s">
        <v>1</v>
      </c>
      <c r="G3" s="126" t="s">
        <v>38</v>
      </c>
      <c r="H3" s="93"/>
    </row>
    <row r="4" spans="1:8" ht="17.25" thickTop="1" x14ac:dyDescent="0.3">
      <c r="A4" s="127">
        <v>3</v>
      </c>
      <c r="B4" s="128" t="s">
        <v>243</v>
      </c>
      <c r="C4" s="129">
        <v>8</v>
      </c>
      <c r="D4" s="128"/>
      <c r="E4" s="93" t="s">
        <v>65</v>
      </c>
      <c r="F4" s="130">
        <f>19.54-15.99</f>
        <v>3.5499999999999989</v>
      </c>
      <c r="G4" s="130">
        <f>F4*1.5</f>
        <v>5.3249999999999984</v>
      </c>
      <c r="H4" s="93"/>
    </row>
    <row r="5" spans="1:8" ht="16.5" x14ac:dyDescent="0.3">
      <c r="A5" s="127">
        <v>3</v>
      </c>
      <c r="B5" s="128" t="s">
        <v>244</v>
      </c>
      <c r="C5" s="129">
        <f>C4*2</f>
        <v>16</v>
      </c>
      <c r="D5" s="128"/>
      <c r="E5" s="93" t="s">
        <v>65</v>
      </c>
      <c r="F5" s="130">
        <f>F4*2</f>
        <v>7.0999999999999979</v>
      </c>
      <c r="G5" s="130">
        <f>F5*1.5</f>
        <v>10.649999999999997</v>
      </c>
      <c r="H5" s="93"/>
    </row>
    <row r="6" spans="1:8" ht="16.5" x14ac:dyDescent="0.3">
      <c r="A6" s="131">
        <v>3</v>
      </c>
      <c r="B6" s="132" t="s">
        <v>245</v>
      </c>
      <c r="C6" s="133">
        <f>C4*3</f>
        <v>24</v>
      </c>
      <c r="D6" s="128"/>
      <c r="E6" s="93" t="s">
        <v>65</v>
      </c>
      <c r="F6" s="130">
        <f>F4*3</f>
        <v>10.649999999999997</v>
      </c>
      <c r="G6" s="130">
        <f>F6*1.5</f>
        <v>15.974999999999994</v>
      </c>
      <c r="H6" s="93"/>
    </row>
    <row r="7" spans="1:8" ht="16.5" x14ac:dyDescent="0.3">
      <c r="A7" s="127">
        <v>3</v>
      </c>
      <c r="B7" s="128" t="s">
        <v>254</v>
      </c>
      <c r="C7" s="129">
        <v>8</v>
      </c>
      <c r="D7" s="128"/>
      <c r="E7" s="93"/>
      <c r="F7" s="130"/>
      <c r="G7" s="130"/>
      <c r="H7" s="93"/>
    </row>
    <row r="8" spans="1:8" ht="16.5" x14ac:dyDescent="0.3">
      <c r="A8" s="127">
        <v>3</v>
      </c>
      <c r="B8" s="128" t="s">
        <v>247</v>
      </c>
      <c r="C8" s="129">
        <v>16</v>
      </c>
      <c r="D8" s="128"/>
      <c r="E8" s="93"/>
      <c r="F8" s="130"/>
      <c r="G8" s="130"/>
      <c r="H8" s="93"/>
    </row>
    <row r="9" spans="1:8" ht="16.5" x14ac:dyDescent="0.3">
      <c r="A9" s="127">
        <f>A4</f>
        <v>3</v>
      </c>
      <c r="B9" s="128" t="s">
        <v>246</v>
      </c>
      <c r="C9" s="129">
        <v>32</v>
      </c>
      <c r="D9" s="128"/>
      <c r="E9" s="93"/>
      <c r="F9" s="130"/>
      <c r="G9" s="130"/>
      <c r="H9" s="93"/>
    </row>
    <row r="10" spans="1:8" ht="16.5" x14ac:dyDescent="0.3">
      <c r="A10" s="131">
        <f>A4</f>
        <v>3</v>
      </c>
      <c r="B10" s="132" t="s">
        <v>248</v>
      </c>
      <c r="C10" s="133">
        <f>6*8</f>
        <v>48</v>
      </c>
      <c r="D10" s="128"/>
      <c r="E10" s="93"/>
      <c r="F10" s="130"/>
      <c r="G10" s="130"/>
      <c r="H10" s="93"/>
    </row>
    <row r="11" spans="1:8" ht="16.5" x14ac:dyDescent="0.3">
      <c r="A11" s="127">
        <v>3</v>
      </c>
      <c r="B11" s="128" t="s">
        <v>258</v>
      </c>
      <c r="C11" s="129">
        <v>16</v>
      </c>
      <c r="D11" s="128"/>
      <c r="E11" s="93"/>
      <c r="F11" s="130"/>
      <c r="G11" s="130"/>
      <c r="H11" s="93"/>
    </row>
    <row r="12" spans="1:8" ht="16.5" x14ac:dyDescent="0.3">
      <c r="A12" s="127">
        <v>3</v>
      </c>
      <c r="B12" s="128" t="s">
        <v>259</v>
      </c>
      <c r="C12" s="129">
        <f>8*3</f>
        <v>24</v>
      </c>
      <c r="D12" s="128"/>
      <c r="E12" s="93"/>
      <c r="F12" s="130"/>
      <c r="G12" s="130"/>
      <c r="H12" s="93"/>
    </row>
    <row r="13" spans="1:8" ht="16.5" x14ac:dyDescent="0.3">
      <c r="A13" s="131">
        <v>3</v>
      </c>
      <c r="B13" s="132" t="s">
        <v>260</v>
      </c>
      <c r="C13" s="133">
        <f>8*6</f>
        <v>48</v>
      </c>
      <c r="D13" s="132"/>
      <c r="E13" s="134"/>
      <c r="F13" s="135"/>
      <c r="G13" s="135"/>
      <c r="H13" s="93"/>
    </row>
    <row r="14" spans="1:8" ht="16.5" hidden="1" x14ac:dyDescent="0.3">
      <c r="A14" s="127" t="s">
        <v>60</v>
      </c>
      <c r="B14" s="128" t="s">
        <v>18</v>
      </c>
      <c r="C14" s="129">
        <f>11.5*1.5</f>
        <v>17.25</v>
      </c>
      <c r="D14" s="128"/>
      <c r="E14" s="93"/>
      <c r="F14" s="93"/>
      <c r="G14" s="93"/>
      <c r="H14" s="93"/>
    </row>
    <row r="15" spans="1:8" ht="16.5" hidden="1" x14ac:dyDescent="0.3">
      <c r="A15" s="127" t="s">
        <v>60</v>
      </c>
      <c r="B15" s="128" t="s">
        <v>19</v>
      </c>
      <c r="C15" s="129">
        <f>12.72*1.5</f>
        <v>19.080000000000002</v>
      </c>
      <c r="D15" s="128"/>
      <c r="E15" s="93"/>
      <c r="F15" s="93"/>
      <c r="G15" s="93"/>
      <c r="H15" s="93"/>
    </row>
    <row r="16" spans="1:8" ht="16.5" hidden="1" x14ac:dyDescent="0.3">
      <c r="A16" s="127" t="s">
        <v>60</v>
      </c>
      <c r="B16" s="128" t="s">
        <v>20</v>
      </c>
      <c r="C16" s="129">
        <f>15.24*1.5</f>
        <v>22.86</v>
      </c>
      <c r="D16" s="128"/>
      <c r="E16" s="93"/>
      <c r="F16" s="93"/>
      <c r="G16" s="93"/>
      <c r="H16" s="93"/>
    </row>
    <row r="17" spans="1:8" ht="16.5" x14ac:dyDescent="0.3">
      <c r="A17" s="127" t="s">
        <v>268</v>
      </c>
      <c r="B17" s="128" t="s">
        <v>269</v>
      </c>
      <c r="C17" s="129">
        <v>250</v>
      </c>
      <c r="D17" s="128"/>
      <c r="E17" s="93"/>
      <c r="F17" s="93"/>
      <c r="G17" s="93"/>
      <c r="H17" s="93"/>
    </row>
    <row r="18" spans="1:8" ht="16.5" x14ac:dyDescent="0.3">
      <c r="A18" s="127" t="s">
        <v>268</v>
      </c>
      <c r="B18" s="128" t="s">
        <v>273</v>
      </c>
      <c r="C18" s="129">
        <v>300</v>
      </c>
      <c r="D18" s="128"/>
      <c r="E18" s="93"/>
      <c r="F18" s="93"/>
      <c r="G18" s="93"/>
      <c r="H18" s="93"/>
    </row>
    <row r="19" spans="1:8" ht="16.5" x14ac:dyDescent="0.3">
      <c r="A19" s="127" t="s">
        <v>268</v>
      </c>
      <c r="B19" s="128" t="s">
        <v>274</v>
      </c>
      <c r="C19" s="129">
        <v>300</v>
      </c>
      <c r="D19" s="128"/>
      <c r="E19" s="93"/>
      <c r="F19" s="93"/>
      <c r="G19" s="93"/>
      <c r="H19" s="93"/>
    </row>
    <row r="20" spans="1:8" ht="16.5" hidden="1" x14ac:dyDescent="0.3">
      <c r="A20" s="127" t="s">
        <v>60</v>
      </c>
      <c r="B20" s="128" t="s">
        <v>21</v>
      </c>
      <c r="C20" s="129">
        <v>22</v>
      </c>
      <c r="D20" s="128"/>
      <c r="E20" s="93"/>
      <c r="F20" s="130"/>
      <c r="G20" s="130"/>
      <c r="H20" s="93"/>
    </row>
    <row r="21" spans="1:8" ht="16.5" hidden="1" x14ac:dyDescent="0.3">
      <c r="A21" s="127" t="s">
        <v>60</v>
      </c>
      <c r="B21" s="128" t="s">
        <v>22</v>
      </c>
      <c r="C21" s="129">
        <v>23</v>
      </c>
      <c r="D21" s="128"/>
      <c r="E21" s="93"/>
      <c r="F21" s="130"/>
      <c r="G21" s="130"/>
      <c r="H21" s="93"/>
    </row>
    <row r="22" spans="1:8" ht="16.5" hidden="1" x14ac:dyDescent="0.3">
      <c r="A22" s="127" t="s">
        <v>60</v>
      </c>
      <c r="B22" s="128" t="s">
        <v>23</v>
      </c>
      <c r="C22" s="129">
        <v>26</v>
      </c>
      <c r="D22" s="128"/>
      <c r="E22" s="93"/>
      <c r="F22" s="130"/>
      <c r="G22" s="130"/>
      <c r="H22" s="93"/>
    </row>
    <row r="23" spans="1:8" ht="16.5" x14ac:dyDescent="0.3">
      <c r="A23" s="127" t="s">
        <v>440</v>
      </c>
      <c r="B23" s="128" t="s">
        <v>9</v>
      </c>
      <c r="C23" s="129">
        <v>900</v>
      </c>
      <c r="D23" s="128"/>
      <c r="E23" s="93"/>
      <c r="F23" s="130"/>
      <c r="G23" s="130"/>
      <c r="H23" s="93"/>
    </row>
    <row r="24" spans="1:8" ht="16.5" x14ac:dyDescent="0.3">
      <c r="A24" s="136">
        <v>90</v>
      </c>
      <c r="B24" s="137" t="s">
        <v>264</v>
      </c>
      <c r="C24" s="138">
        <v>4</v>
      </c>
      <c r="D24" s="137"/>
      <c r="E24" s="139" t="s">
        <v>66</v>
      </c>
      <c r="F24" s="140">
        <f>(23.01+18.55)-(21+18.55)</f>
        <v>2.0100000000000051</v>
      </c>
      <c r="G24" s="140">
        <f>F24*2.2</f>
        <v>4.4220000000000113</v>
      </c>
      <c r="H24" s="93"/>
    </row>
    <row r="25" spans="1:8" ht="16.5" x14ac:dyDescent="0.3">
      <c r="A25" s="136">
        <v>90</v>
      </c>
      <c r="B25" s="137" t="s">
        <v>265</v>
      </c>
      <c r="C25" s="129">
        <v>8</v>
      </c>
      <c r="D25" s="137"/>
      <c r="E25" s="139" t="s">
        <v>66</v>
      </c>
      <c r="F25" s="140">
        <f>(23.01+18.55)-(21+18.55)</f>
        <v>2.0100000000000051</v>
      </c>
      <c r="G25" s="140">
        <f>F25*2.2</f>
        <v>4.4220000000000113</v>
      </c>
      <c r="H25" s="93"/>
    </row>
    <row r="26" spans="1:8" ht="16.5" x14ac:dyDescent="0.3">
      <c r="A26" s="136">
        <v>90</v>
      </c>
      <c r="B26" s="137" t="s">
        <v>266</v>
      </c>
      <c r="C26" s="138">
        <v>16</v>
      </c>
      <c r="D26" s="137"/>
      <c r="E26" s="139" t="s">
        <v>66</v>
      </c>
      <c r="F26" s="140">
        <f>(23.01+18.55)-(21+18.55)</f>
        <v>2.0100000000000051</v>
      </c>
      <c r="G26" s="140">
        <f>F26*2.2</f>
        <v>4.4220000000000113</v>
      </c>
      <c r="H26" s="93"/>
    </row>
    <row r="27" spans="1:8" ht="16.5" x14ac:dyDescent="0.3">
      <c r="A27" s="136">
        <v>90</v>
      </c>
      <c r="B27" s="137" t="s">
        <v>267</v>
      </c>
      <c r="C27" s="138">
        <v>24</v>
      </c>
      <c r="D27" s="137"/>
      <c r="E27" s="139" t="s">
        <v>66</v>
      </c>
      <c r="F27" s="140">
        <f>(23.01+18.55)-(21+18.55)</f>
        <v>2.0100000000000051</v>
      </c>
      <c r="G27" s="140">
        <f>F27*2.2</f>
        <v>4.4220000000000113</v>
      </c>
      <c r="H27" s="93"/>
    </row>
    <row r="28" spans="1:8" ht="16.5" x14ac:dyDescent="0.3">
      <c r="A28" s="136">
        <v>90</v>
      </c>
      <c r="B28" s="137" t="s">
        <v>270</v>
      </c>
      <c r="C28" s="138">
        <f>8*2</f>
        <v>16</v>
      </c>
      <c r="D28" s="137"/>
      <c r="E28" s="139"/>
      <c r="F28" s="140"/>
      <c r="G28" s="140"/>
      <c r="H28" s="93"/>
    </row>
    <row r="29" spans="1:8" ht="16.5" x14ac:dyDescent="0.3">
      <c r="A29" s="136">
        <v>90</v>
      </c>
      <c r="B29" s="137" t="s">
        <v>271</v>
      </c>
      <c r="C29" s="138">
        <f>8*4</f>
        <v>32</v>
      </c>
      <c r="D29" s="137"/>
      <c r="E29" s="139"/>
      <c r="F29" s="140"/>
      <c r="G29" s="140"/>
      <c r="H29" s="93"/>
    </row>
    <row r="30" spans="1:8" ht="16.5" x14ac:dyDescent="0.3">
      <c r="A30" s="136">
        <v>90</v>
      </c>
      <c r="B30" s="137" t="s">
        <v>272</v>
      </c>
      <c r="C30" s="138">
        <f>12*4</f>
        <v>48</v>
      </c>
      <c r="D30" s="137"/>
      <c r="E30" s="139"/>
      <c r="F30" s="140"/>
      <c r="G30" s="140"/>
      <c r="H30" s="93"/>
    </row>
    <row r="31" spans="1:8" ht="16.5" x14ac:dyDescent="0.3">
      <c r="A31" s="141">
        <v>90</v>
      </c>
      <c r="B31" s="142" t="s">
        <v>263</v>
      </c>
      <c r="C31" s="143">
        <v>48</v>
      </c>
      <c r="D31" s="142"/>
      <c r="E31" s="144"/>
      <c r="F31" s="145"/>
      <c r="G31" s="145"/>
      <c r="H31" s="93"/>
    </row>
    <row r="32" spans="1:8" ht="16.5" x14ac:dyDescent="0.3">
      <c r="A32" s="127" t="s">
        <v>40</v>
      </c>
      <c r="B32" s="146" t="s">
        <v>33</v>
      </c>
      <c r="C32" s="147">
        <v>76</v>
      </c>
      <c r="D32" s="148"/>
      <c r="E32" s="93"/>
      <c r="F32" s="93"/>
      <c r="G32" s="93"/>
      <c r="H32" s="93"/>
    </row>
    <row r="33" spans="1:8" ht="16.5" x14ac:dyDescent="0.3">
      <c r="A33" s="127" t="s">
        <v>44</v>
      </c>
      <c r="B33" s="137" t="s">
        <v>2</v>
      </c>
      <c r="C33" s="129">
        <v>21</v>
      </c>
      <c r="D33" s="128"/>
      <c r="E33" s="93"/>
      <c r="F33" s="93"/>
      <c r="G33" s="93"/>
      <c r="H33" s="93"/>
    </row>
    <row r="34" spans="1:8" ht="16.5" x14ac:dyDescent="0.3">
      <c r="A34" s="127" t="s">
        <v>42</v>
      </c>
      <c r="B34" s="146" t="s">
        <v>34</v>
      </c>
      <c r="C34" s="147">
        <v>94</v>
      </c>
      <c r="D34" s="148"/>
      <c r="E34" s="93"/>
      <c r="F34" s="93"/>
      <c r="G34" s="93"/>
      <c r="H34" s="93"/>
    </row>
    <row r="35" spans="1:8" ht="16.5" x14ac:dyDescent="0.3">
      <c r="A35" s="127" t="s">
        <v>46</v>
      </c>
      <c r="B35" s="128" t="s">
        <v>8</v>
      </c>
      <c r="C35" s="129">
        <v>200</v>
      </c>
      <c r="D35" s="128"/>
      <c r="E35" s="93" t="s">
        <v>64</v>
      </c>
      <c r="F35" s="130">
        <f>40.95+47.37</f>
        <v>88.32</v>
      </c>
      <c r="G35" s="130">
        <f>F35*2.2</f>
        <v>194.304</v>
      </c>
      <c r="H35" s="93"/>
    </row>
    <row r="36" spans="1:8" ht="16.5" x14ac:dyDescent="0.3">
      <c r="A36" s="127" t="s">
        <v>43</v>
      </c>
      <c r="B36" s="128" t="s">
        <v>4</v>
      </c>
      <c r="C36" s="129">
        <v>700</v>
      </c>
      <c r="D36" s="128"/>
      <c r="E36" s="93"/>
      <c r="F36" s="130"/>
      <c r="G36" s="130"/>
      <c r="H36" s="93"/>
    </row>
    <row r="37" spans="1:8" ht="16.5" x14ac:dyDescent="0.3">
      <c r="A37" s="127" t="s">
        <v>50</v>
      </c>
      <c r="B37" s="128" t="s">
        <v>30</v>
      </c>
      <c r="C37" s="129">
        <v>60</v>
      </c>
      <c r="D37" s="128"/>
      <c r="E37" s="93"/>
      <c r="F37" s="130"/>
      <c r="G37" s="130"/>
      <c r="H37" s="93"/>
    </row>
    <row r="38" spans="1:8" ht="16.5" x14ac:dyDescent="0.3">
      <c r="A38" s="127" t="s">
        <v>50</v>
      </c>
      <c r="B38" s="128" t="s">
        <v>275</v>
      </c>
      <c r="C38" s="129">
        <v>50</v>
      </c>
      <c r="D38" s="128"/>
      <c r="E38" s="93"/>
      <c r="F38" s="130"/>
      <c r="G38" s="130"/>
      <c r="H38" s="93"/>
    </row>
    <row r="39" spans="1:8" ht="16.5" x14ac:dyDescent="0.3">
      <c r="A39" s="127" t="s">
        <v>48</v>
      </c>
      <c r="B39" s="128" t="s">
        <v>5</v>
      </c>
      <c r="C39" s="129">
        <v>76</v>
      </c>
      <c r="D39" s="128"/>
      <c r="E39" s="93" t="s">
        <v>61</v>
      </c>
      <c r="F39" s="130">
        <v>42.45</v>
      </c>
      <c r="G39" s="130">
        <f>F39*2.2</f>
        <v>93.390000000000015</v>
      </c>
      <c r="H39" s="93"/>
    </row>
    <row r="40" spans="1:8" ht="16.5" x14ac:dyDescent="0.3">
      <c r="A40" s="127" t="s">
        <v>48</v>
      </c>
      <c r="B40" s="128" t="s">
        <v>261</v>
      </c>
      <c r="C40" s="129">
        <v>67</v>
      </c>
      <c r="D40" s="128"/>
      <c r="E40" s="93"/>
      <c r="F40" s="130"/>
      <c r="G40" s="130"/>
      <c r="H40" s="93"/>
    </row>
    <row r="41" spans="1:8" ht="16.5" x14ac:dyDescent="0.3">
      <c r="A41" s="127" t="s">
        <v>48</v>
      </c>
      <c r="B41" s="128" t="s">
        <v>262</v>
      </c>
      <c r="C41" s="129">
        <v>48</v>
      </c>
      <c r="D41" s="128"/>
      <c r="E41" s="93"/>
      <c r="F41" s="130"/>
      <c r="G41" s="130"/>
      <c r="H41" s="93"/>
    </row>
    <row r="42" spans="1:8" ht="16.5" x14ac:dyDescent="0.3">
      <c r="A42" s="127" t="s">
        <v>52</v>
      </c>
      <c r="B42" s="137" t="s">
        <v>35</v>
      </c>
      <c r="C42" s="129">
        <f>G42</f>
        <v>47.717999999999996</v>
      </c>
      <c r="D42" s="137"/>
      <c r="E42" s="139" t="s">
        <v>36</v>
      </c>
      <c r="F42" s="140">
        <f>37.68-15.99</f>
        <v>21.689999999999998</v>
      </c>
      <c r="G42" s="140">
        <f>F42*2.2</f>
        <v>47.717999999999996</v>
      </c>
      <c r="H42" s="93"/>
    </row>
    <row r="43" spans="1:8" ht="16.5" x14ac:dyDescent="0.3">
      <c r="A43" s="127" t="s">
        <v>51</v>
      </c>
      <c r="B43" s="128" t="s">
        <v>6</v>
      </c>
      <c r="C43" s="129">
        <v>150</v>
      </c>
      <c r="D43" s="128"/>
      <c r="E43" s="93" t="s">
        <v>62</v>
      </c>
      <c r="F43" s="130">
        <v>27.27</v>
      </c>
      <c r="G43" s="130">
        <f>F43*2.2</f>
        <v>59.994000000000007</v>
      </c>
      <c r="H43" s="93"/>
    </row>
    <row r="44" spans="1:8" ht="16.5" x14ac:dyDescent="0.3">
      <c r="A44" s="131" t="s">
        <v>41</v>
      </c>
      <c r="B44" s="132" t="s">
        <v>7</v>
      </c>
      <c r="C44" s="133">
        <v>32</v>
      </c>
      <c r="D44" s="132"/>
      <c r="E44" s="134"/>
      <c r="F44" s="135"/>
      <c r="G44" s="135"/>
      <c r="H44" s="93"/>
    </row>
    <row r="45" spans="1:8" ht="16.5" x14ac:dyDescent="0.3">
      <c r="A45" s="127" t="s">
        <v>130</v>
      </c>
      <c r="B45" s="128" t="s">
        <v>249</v>
      </c>
      <c r="C45" s="129">
        <v>36</v>
      </c>
      <c r="D45" s="128"/>
      <c r="E45" s="93"/>
      <c r="F45" s="130"/>
      <c r="G45" s="130"/>
      <c r="H45" s="93"/>
    </row>
    <row r="46" spans="1:8" ht="16.5" x14ac:dyDescent="0.3">
      <c r="A46" s="127" t="str">
        <f>A45</f>
        <v>L4</v>
      </c>
      <c r="B46" s="128" t="s">
        <v>250</v>
      </c>
      <c r="C46" s="129">
        <v>36</v>
      </c>
      <c r="D46" s="128"/>
      <c r="E46" s="93"/>
      <c r="F46" s="130"/>
      <c r="G46" s="130"/>
      <c r="H46" s="93"/>
    </row>
    <row r="47" spans="1:8" ht="16.5" x14ac:dyDescent="0.3">
      <c r="A47" s="127" t="str">
        <f>A45</f>
        <v>L4</v>
      </c>
      <c r="B47" s="128" t="s">
        <v>251</v>
      </c>
      <c r="C47" s="129">
        <v>36</v>
      </c>
      <c r="D47" s="128"/>
      <c r="E47" s="93"/>
      <c r="F47" s="130"/>
      <c r="G47" s="130"/>
      <c r="H47" s="93"/>
    </row>
    <row r="48" spans="1:8" ht="16.5" x14ac:dyDescent="0.3">
      <c r="A48" s="127" t="str">
        <f>A45</f>
        <v>L4</v>
      </c>
      <c r="B48" s="128" t="s">
        <v>252</v>
      </c>
      <c r="C48" s="129">
        <f>36*2</f>
        <v>72</v>
      </c>
      <c r="D48" s="128"/>
      <c r="E48" s="93"/>
      <c r="F48" s="130"/>
      <c r="G48" s="130"/>
      <c r="H48" s="93"/>
    </row>
    <row r="49" spans="1:8" ht="16.5" x14ac:dyDescent="0.3">
      <c r="A49" s="127" t="str">
        <f>A45</f>
        <v>L4</v>
      </c>
      <c r="B49" s="128" t="s">
        <v>253</v>
      </c>
      <c r="C49" s="129">
        <f>36*3</f>
        <v>108</v>
      </c>
      <c r="D49" s="128"/>
      <c r="E49" s="93"/>
      <c r="F49" s="130"/>
      <c r="G49" s="130"/>
      <c r="H49" s="93"/>
    </row>
    <row r="50" spans="1:8" ht="16.5" x14ac:dyDescent="0.3">
      <c r="A50" s="127" t="s">
        <v>130</v>
      </c>
      <c r="B50" s="128" t="s">
        <v>255</v>
      </c>
      <c r="C50" s="129">
        <v>36</v>
      </c>
      <c r="D50" s="128"/>
      <c r="E50" s="93"/>
      <c r="F50" s="130"/>
      <c r="G50" s="130"/>
      <c r="H50" s="93"/>
    </row>
    <row r="51" spans="1:8" ht="16.5" x14ac:dyDescent="0.3">
      <c r="A51" s="127" t="s">
        <v>130</v>
      </c>
      <c r="B51" s="128" t="s">
        <v>256</v>
      </c>
      <c r="C51" s="129">
        <f>36*2</f>
        <v>72</v>
      </c>
      <c r="D51" s="128"/>
      <c r="E51" s="93"/>
      <c r="F51" s="130"/>
      <c r="G51" s="130"/>
      <c r="H51" s="93"/>
    </row>
    <row r="52" spans="1:8" ht="16.5" x14ac:dyDescent="0.3">
      <c r="A52" s="131" t="s">
        <v>130</v>
      </c>
      <c r="B52" s="132" t="s">
        <v>257</v>
      </c>
      <c r="C52" s="133">
        <f>36*3</f>
        <v>108</v>
      </c>
      <c r="D52" s="132"/>
      <c r="E52" s="134"/>
      <c r="F52" s="135"/>
      <c r="G52" s="135"/>
      <c r="H52" s="93"/>
    </row>
    <row r="53" spans="1:8" ht="16.5" x14ac:dyDescent="0.3">
      <c r="A53" s="127" t="s">
        <v>49</v>
      </c>
      <c r="B53" s="128" t="s">
        <v>10</v>
      </c>
      <c r="C53" s="129">
        <v>76</v>
      </c>
      <c r="D53" s="128"/>
      <c r="E53" s="93" t="s">
        <v>63</v>
      </c>
      <c r="F53" s="130">
        <v>29.3</v>
      </c>
      <c r="G53" s="130">
        <f>F53*2.2</f>
        <v>64.460000000000008</v>
      </c>
      <c r="H53" s="93"/>
    </row>
    <row r="54" spans="1:8" ht="16.5" x14ac:dyDescent="0.3">
      <c r="A54" s="127" t="s">
        <v>53</v>
      </c>
      <c r="B54" s="137" t="s">
        <v>26</v>
      </c>
      <c r="C54" s="129">
        <v>8</v>
      </c>
      <c r="D54" s="128"/>
      <c r="E54" s="139"/>
      <c r="F54" s="130"/>
      <c r="G54" s="130"/>
      <c r="H54" s="93"/>
    </row>
    <row r="55" spans="1:8" ht="16.5" x14ac:dyDescent="0.3">
      <c r="A55" s="127" t="s">
        <v>54</v>
      </c>
      <c r="B55" s="137" t="s">
        <v>27</v>
      </c>
      <c r="C55" s="129">
        <v>12</v>
      </c>
      <c r="D55" s="128"/>
      <c r="E55" s="93"/>
      <c r="F55" s="130"/>
      <c r="G55" s="130"/>
      <c r="H55" s="93"/>
    </row>
    <row r="56" spans="1:8" ht="16.5" x14ac:dyDescent="0.3">
      <c r="A56" s="127" t="s">
        <v>47</v>
      </c>
      <c r="B56" s="128" t="s">
        <v>13</v>
      </c>
      <c r="C56" s="129">
        <v>15</v>
      </c>
      <c r="D56" s="128"/>
      <c r="E56" s="93"/>
      <c r="F56" s="130"/>
      <c r="G56" s="130"/>
      <c r="H56" s="93"/>
    </row>
    <row r="57" spans="1:8" ht="16.5" x14ac:dyDescent="0.3">
      <c r="A57" s="127" t="s">
        <v>55</v>
      </c>
      <c r="B57" s="128" t="s">
        <v>14</v>
      </c>
      <c r="C57" s="129">
        <v>25</v>
      </c>
      <c r="D57" s="128"/>
      <c r="E57" s="93"/>
      <c r="F57" s="130"/>
      <c r="G57" s="130"/>
      <c r="H57" s="93"/>
    </row>
    <row r="58" spans="1:8" ht="16.5" x14ac:dyDescent="0.3">
      <c r="A58" s="136" t="s">
        <v>45</v>
      </c>
      <c r="B58" s="137" t="s">
        <v>31</v>
      </c>
      <c r="C58" s="129">
        <f>G58</f>
        <v>27.500000000000004</v>
      </c>
      <c r="D58" s="137"/>
      <c r="E58" s="139" t="s">
        <v>32</v>
      </c>
      <c r="F58" s="140">
        <v>12.5</v>
      </c>
      <c r="G58" s="140">
        <f>F58*2.2</f>
        <v>27.500000000000004</v>
      </c>
      <c r="H58" s="93"/>
    </row>
    <row r="59" spans="1:8" ht="16.5" x14ac:dyDescent="0.3">
      <c r="A59" s="127" t="s">
        <v>59</v>
      </c>
      <c r="B59" s="137" t="s">
        <v>28</v>
      </c>
      <c r="C59" s="129">
        <v>60</v>
      </c>
      <c r="D59" s="137"/>
      <c r="E59" s="139" t="s">
        <v>29</v>
      </c>
      <c r="F59" s="140">
        <v>27.31</v>
      </c>
      <c r="G59" s="140">
        <f>F59*2.2</f>
        <v>60.082000000000001</v>
      </c>
      <c r="H59" s="93"/>
    </row>
    <row r="60" spans="1:8" ht="16.5" x14ac:dyDescent="0.3">
      <c r="A60" s="127" t="s">
        <v>56</v>
      </c>
      <c r="B60" s="128" t="s">
        <v>462</v>
      </c>
      <c r="C60" s="129">
        <v>25</v>
      </c>
      <c r="D60" s="128"/>
      <c r="E60" s="93"/>
      <c r="F60" s="130"/>
      <c r="G60" s="130"/>
      <c r="H60" s="93"/>
    </row>
    <row r="61" spans="1:8" ht="16.5" x14ac:dyDescent="0.3">
      <c r="A61" s="127" t="s">
        <v>56</v>
      </c>
      <c r="B61" s="128" t="s">
        <v>477</v>
      </c>
      <c r="C61" s="129">
        <v>50</v>
      </c>
      <c r="D61" s="128"/>
      <c r="E61" s="93"/>
      <c r="F61" s="93"/>
      <c r="G61" s="93"/>
      <c r="H61" s="93"/>
    </row>
    <row r="62" spans="1:8" ht="16.5" x14ac:dyDescent="0.3">
      <c r="A62" s="127" t="s">
        <v>56</v>
      </c>
      <c r="B62" s="128" t="s">
        <v>24</v>
      </c>
      <c r="C62" s="129"/>
      <c r="D62" s="128"/>
      <c r="E62" s="93"/>
      <c r="F62" s="93"/>
      <c r="G62" s="93"/>
      <c r="H62" s="93"/>
    </row>
    <row r="63" spans="1:8" ht="16.5" x14ac:dyDescent="0.3">
      <c r="A63" s="127" t="s">
        <v>57</v>
      </c>
      <c r="B63" s="128" t="s">
        <v>25</v>
      </c>
      <c r="C63" s="129">
        <v>200</v>
      </c>
      <c r="D63" s="128"/>
      <c r="E63" s="93"/>
      <c r="F63" s="93"/>
      <c r="G63" s="93"/>
      <c r="H63" s="93"/>
    </row>
    <row r="64" spans="1:8" ht="16.5" x14ac:dyDescent="0.3">
      <c r="A64" s="127" t="s">
        <v>58</v>
      </c>
      <c r="B64" s="128" t="s">
        <v>11</v>
      </c>
      <c r="C64" s="129">
        <v>32</v>
      </c>
      <c r="D64" s="128"/>
      <c r="E64" s="93"/>
      <c r="F64" s="93"/>
      <c r="G64" s="93"/>
      <c r="H64" s="93"/>
    </row>
    <row r="65" spans="1:8" ht="16.5" x14ac:dyDescent="0.3">
      <c r="A65" s="361" t="s">
        <v>490</v>
      </c>
      <c r="B65" s="153" t="s">
        <v>491</v>
      </c>
      <c r="C65" s="129">
        <f>65*1.32</f>
        <v>85.8</v>
      </c>
      <c r="D65" s="93"/>
      <c r="E65" s="139"/>
      <c r="F65" s="93"/>
      <c r="G65" s="93"/>
      <c r="H65" s="93"/>
    </row>
    <row r="66" spans="1:8" ht="16.5" x14ac:dyDescent="0.3">
      <c r="A66" s="361" t="s">
        <v>492</v>
      </c>
      <c r="B66" s="152" t="s">
        <v>493</v>
      </c>
      <c r="C66" s="129">
        <f>60*1.32</f>
        <v>79.2</v>
      </c>
    </row>
    <row r="67" spans="1:8" ht="16.5" x14ac:dyDescent="0.3">
      <c r="A67" s="361" t="s">
        <v>494</v>
      </c>
      <c r="B67" s="152" t="s">
        <v>495</v>
      </c>
      <c r="C67" s="129">
        <f>55*1.32</f>
        <v>72.600000000000009</v>
      </c>
    </row>
    <row r="68" spans="1:8" ht="16.5" x14ac:dyDescent="0.3">
      <c r="A68" s="361" t="s">
        <v>496</v>
      </c>
      <c r="B68" s="152" t="s">
        <v>497</v>
      </c>
      <c r="C68" s="129">
        <f>80*1.32</f>
        <v>105.60000000000001</v>
      </c>
    </row>
  </sheetData>
  <sortState ref="A4:G58">
    <sortCondition ref="A4:A58"/>
  </sortState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1"/>
  <sheetViews>
    <sheetView workbookViewId="0">
      <selection activeCell="G2" sqref="G2:J11"/>
    </sheetView>
  </sheetViews>
  <sheetFormatPr defaultRowHeight="15" x14ac:dyDescent="0.25"/>
  <cols>
    <col min="3" max="3" width="42.7109375" bestFit="1" customWidth="1"/>
    <col min="4" max="4" width="11" bestFit="1" customWidth="1"/>
    <col min="5" max="5" width="13.5703125" customWidth="1"/>
    <col min="7" max="7" width="51.42578125" bestFit="1" customWidth="1"/>
    <col min="8" max="8" width="6.28515625" bestFit="1" customWidth="1"/>
    <col min="9" max="9" width="9.7109375" bestFit="1" customWidth="1"/>
    <col min="10" max="10" width="5.140625" customWidth="1"/>
  </cols>
  <sheetData>
    <row r="1" spans="1:10" ht="17.25" thickBot="1" x14ac:dyDescent="0.35">
      <c r="A1" s="153"/>
      <c r="B1" s="153"/>
      <c r="C1" s="153"/>
      <c r="D1" s="153"/>
      <c r="E1" s="153"/>
    </row>
    <row r="2" spans="1:10" ht="31.5" customHeight="1" thickBot="1" x14ac:dyDescent="0.35">
      <c r="A2" s="153"/>
      <c r="B2" s="406" t="s">
        <v>78</v>
      </c>
      <c r="C2" s="483"/>
      <c r="D2" s="483"/>
      <c r="E2" s="484"/>
      <c r="G2" s="480" t="s">
        <v>126</v>
      </c>
      <c r="H2" s="481"/>
      <c r="I2" s="481"/>
      <c r="J2" s="482"/>
    </row>
    <row r="3" spans="1:10" ht="18.75" customHeight="1" x14ac:dyDescent="0.3">
      <c r="A3" s="153"/>
      <c r="B3" s="436" t="s">
        <v>74</v>
      </c>
      <c r="C3" s="437"/>
      <c r="D3" s="437"/>
      <c r="E3" s="438"/>
      <c r="G3" s="254"/>
      <c r="H3" s="255"/>
      <c r="I3" s="255"/>
      <c r="J3" s="256"/>
    </row>
    <row r="4" spans="1:10" ht="15.75" customHeight="1" x14ac:dyDescent="0.3">
      <c r="A4" s="153"/>
      <c r="B4" s="485" t="s">
        <v>75</v>
      </c>
      <c r="C4" s="486"/>
      <c r="D4" s="486"/>
      <c r="E4" s="487"/>
      <c r="G4" s="357" t="s">
        <v>127</v>
      </c>
      <c r="H4" s="202" t="s">
        <v>128</v>
      </c>
      <c r="I4" s="10" t="s">
        <v>129</v>
      </c>
      <c r="J4" s="358" t="s">
        <v>130</v>
      </c>
    </row>
    <row r="5" spans="1:10" ht="17.25" thickBot="1" x14ac:dyDescent="0.35">
      <c r="A5" s="153"/>
      <c r="B5" s="174" t="s">
        <v>15</v>
      </c>
      <c r="C5" s="175" t="s">
        <v>107</v>
      </c>
      <c r="D5" s="174" t="s">
        <v>76</v>
      </c>
      <c r="E5" s="176" t="s">
        <v>12</v>
      </c>
      <c r="G5" s="257" t="s">
        <v>131</v>
      </c>
      <c r="H5" s="258">
        <f>Adders!C65</f>
        <v>85.8</v>
      </c>
      <c r="I5" s="259" t="s">
        <v>132</v>
      </c>
      <c r="J5" s="260" t="s">
        <v>133</v>
      </c>
    </row>
    <row r="6" spans="1:10" ht="18" customHeight="1" x14ac:dyDescent="0.35">
      <c r="A6" s="153"/>
      <c r="B6" s="309">
        <v>1</v>
      </c>
      <c r="C6" s="320" t="s">
        <v>303</v>
      </c>
      <c r="D6" s="488" t="s">
        <v>304</v>
      </c>
      <c r="E6" s="489"/>
      <c r="G6" s="219" t="s">
        <v>135</v>
      </c>
      <c r="H6" s="220">
        <f>Adders!C66</f>
        <v>79.2</v>
      </c>
      <c r="I6" s="221" t="s">
        <v>133</v>
      </c>
      <c r="J6" s="222" t="s">
        <v>134</v>
      </c>
    </row>
    <row r="7" spans="1:10" ht="16.5" customHeight="1" x14ac:dyDescent="0.35">
      <c r="A7" s="153"/>
      <c r="B7" s="218">
        <v>2</v>
      </c>
      <c r="C7" s="318" t="s">
        <v>303</v>
      </c>
      <c r="D7" s="319">
        <v>250</v>
      </c>
      <c r="E7" s="321">
        <v>250</v>
      </c>
      <c r="G7" s="219" t="s">
        <v>136</v>
      </c>
      <c r="H7" s="220">
        <f>Adders!C67</f>
        <v>72.600000000000009</v>
      </c>
      <c r="I7" s="221" t="s">
        <v>132</v>
      </c>
      <c r="J7" s="222" t="s">
        <v>133</v>
      </c>
    </row>
    <row r="8" spans="1:10" ht="17.25" customHeight="1" thickBot="1" x14ac:dyDescent="0.4">
      <c r="A8" s="153"/>
      <c r="B8" s="218">
        <v>3</v>
      </c>
      <c r="C8" s="318" t="s">
        <v>305</v>
      </c>
      <c r="D8" s="310">
        <v>285</v>
      </c>
      <c r="E8" s="311">
        <v>285</v>
      </c>
      <c r="G8" s="362" t="s">
        <v>498</v>
      </c>
      <c r="H8" s="223">
        <f>Adders!C68</f>
        <v>105.60000000000001</v>
      </c>
      <c r="I8" s="224" t="s">
        <v>132</v>
      </c>
      <c r="J8" s="225" t="s">
        <v>133</v>
      </c>
    </row>
    <row r="9" spans="1:10" ht="18" customHeight="1" thickBot="1" x14ac:dyDescent="0.4">
      <c r="A9" s="153"/>
      <c r="B9" s="218">
        <v>4</v>
      </c>
      <c r="C9" s="318" t="s">
        <v>306</v>
      </c>
      <c r="D9" s="64">
        <v>320</v>
      </c>
      <c r="E9" s="178">
        <v>320</v>
      </c>
      <c r="G9" s="359" t="s">
        <v>137</v>
      </c>
      <c r="H9" s="359"/>
      <c r="I9" s="359"/>
      <c r="J9" s="359"/>
    </row>
    <row r="10" spans="1:10" ht="17.25" customHeight="1" x14ac:dyDescent="0.35">
      <c r="A10" s="153"/>
      <c r="B10" s="340"/>
      <c r="C10" s="200" t="s">
        <v>140</v>
      </c>
      <c r="D10" s="325">
        <f>Adders!C4</f>
        <v>8</v>
      </c>
      <c r="E10" s="272" t="s">
        <v>307</v>
      </c>
      <c r="G10" s="479" t="s">
        <v>138</v>
      </c>
      <c r="H10" s="479"/>
      <c r="I10" s="479"/>
      <c r="J10" s="479"/>
    </row>
    <row r="11" spans="1:10" ht="16.5" customHeight="1" thickBot="1" x14ac:dyDescent="0.4">
      <c r="A11" s="153"/>
      <c r="B11" s="341"/>
      <c r="C11" s="201" t="s">
        <v>141</v>
      </c>
      <c r="D11" s="326">
        <f>Adders!C25</f>
        <v>8</v>
      </c>
      <c r="E11" s="273" t="s">
        <v>307</v>
      </c>
      <c r="G11" s="479" t="s">
        <v>139</v>
      </c>
      <c r="H11" s="479"/>
      <c r="I11" s="479"/>
      <c r="J11" s="479"/>
    </row>
    <row r="12" spans="1:10" ht="17.25" customHeight="1" x14ac:dyDescent="0.35">
      <c r="A12" s="153"/>
      <c r="B12" s="309">
        <v>5</v>
      </c>
      <c r="C12" s="320" t="s">
        <v>308</v>
      </c>
      <c r="D12" s="329">
        <v>375</v>
      </c>
      <c r="E12" s="330">
        <v>375</v>
      </c>
      <c r="G12" s="152"/>
      <c r="H12" s="152"/>
      <c r="I12" s="152"/>
      <c r="J12" s="152"/>
    </row>
    <row r="13" spans="1:10" ht="18" customHeight="1" x14ac:dyDescent="0.35">
      <c r="A13" s="153"/>
      <c r="B13" s="218">
        <v>6</v>
      </c>
      <c r="C13" s="318" t="s">
        <v>309</v>
      </c>
      <c r="D13" s="319">
        <v>450</v>
      </c>
      <c r="E13" s="321">
        <v>450</v>
      </c>
      <c r="G13" s="474" t="s">
        <v>321</v>
      </c>
      <c r="H13" s="475"/>
      <c r="I13" s="475"/>
      <c r="J13" s="475"/>
    </row>
    <row r="14" spans="1:10" ht="16.5" customHeight="1" x14ac:dyDescent="0.35">
      <c r="A14" s="153"/>
      <c r="B14" s="218">
        <v>7</v>
      </c>
      <c r="C14" s="318" t="s">
        <v>310</v>
      </c>
      <c r="D14" s="310">
        <v>560</v>
      </c>
      <c r="E14" s="311">
        <v>525</v>
      </c>
      <c r="G14" s="474" t="s">
        <v>321</v>
      </c>
      <c r="H14" s="475"/>
      <c r="I14" s="475"/>
      <c r="J14" s="475"/>
    </row>
    <row r="15" spans="1:10" ht="16.5" customHeight="1" thickBot="1" x14ac:dyDescent="0.4">
      <c r="A15" s="153"/>
      <c r="B15" s="218">
        <v>8</v>
      </c>
      <c r="C15" s="318" t="s">
        <v>311</v>
      </c>
      <c r="D15" s="64">
        <v>640</v>
      </c>
      <c r="E15" s="178">
        <v>600</v>
      </c>
    </row>
    <row r="16" spans="1:10" ht="17.25" customHeight="1" x14ac:dyDescent="0.35">
      <c r="A16" s="153"/>
      <c r="B16" s="340"/>
      <c r="C16" s="200" t="s">
        <v>142</v>
      </c>
      <c r="D16" s="325">
        <f>Adders!C45</f>
        <v>36</v>
      </c>
      <c r="E16" s="272" t="s">
        <v>307</v>
      </c>
    </row>
    <row r="17" spans="1:10" ht="22.5" x14ac:dyDescent="0.35">
      <c r="A17" s="153"/>
      <c r="B17" s="342"/>
      <c r="C17" s="216" t="s">
        <v>140</v>
      </c>
      <c r="D17" s="324">
        <f>Adders!C5</f>
        <v>16</v>
      </c>
      <c r="E17" s="274" t="s">
        <v>307</v>
      </c>
    </row>
    <row r="18" spans="1:10" ht="23.25" thickBot="1" x14ac:dyDescent="0.4">
      <c r="A18" s="153"/>
      <c r="B18" s="341"/>
      <c r="C18" s="201" t="s">
        <v>141</v>
      </c>
      <c r="D18" s="326">
        <f>Adders!C26</f>
        <v>16</v>
      </c>
      <c r="E18" s="273" t="s">
        <v>307</v>
      </c>
    </row>
    <row r="19" spans="1:10" s="152" customFormat="1" ht="22.5" x14ac:dyDescent="0.35">
      <c r="A19" s="153"/>
      <c r="B19" s="309">
        <v>9</v>
      </c>
      <c r="C19" s="320" t="s">
        <v>312</v>
      </c>
      <c r="D19" s="329">
        <v>720</v>
      </c>
      <c r="E19" s="330">
        <v>675</v>
      </c>
      <c r="G19"/>
      <c r="H19"/>
      <c r="I19"/>
      <c r="J19"/>
    </row>
    <row r="20" spans="1:10" ht="22.5" x14ac:dyDescent="0.35">
      <c r="A20" s="153"/>
      <c r="B20" s="218">
        <v>10</v>
      </c>
      <c r="C20" s="318" t="s">
        <v>313</v>
      </c>
      <c r="D20" s="319">
        <v>750</v>
      </c>
      <c r="E20" s="321">
        <v>700</v>
      </c>
      <c r="G20" s="152"/>
      <c r="H20" s="152"/>
      <c r="I20" s="152"/>
      <c r="J20" s="152"/>
    </row>
    <row r="21" spans="1:10" ht="22.5" x14ac:dyDescent="0.35">
      <c r="A21" s="153"/>
      <c r="B21" s="218">
        <v>11</v>
      </c>
      <c r="C21" s="318" t="s">
        <v>314</v>
      </c>
      <c r="D21" s="310">
        <v>825</v>
      </c>
      <c r="E21" s="311">
        <v>770</v>
      </c>
    </row>
    <row r="22" spans="1:10" ht="23.25" thickBot="1" x14ac:dyDescent="0.4">
      <c r="A22" s="153"/>
      <c r="B22" s="218">
        <v>12</v>
      </c>
      <c r="C22" s="318" t="s">
        <v>315</v>
      </c>
      <c r="D22" s="64">
        <v>900</v>
      </c>
      <c r="E22" s="178">
        <v>840</v>
      </c>
    </row>
    <row r="23" spans="1:10" ht="22.5" x14ac:dyDescent="0.35">
      <c r="A23" s="153"/>
      <c r="B23" s="199"/>
      <c r="C23" s="200" t="s">
        <v>142</v>
      </c>
      <c r="D23" s="325">
        <f>Adders!C46</f>
        <v>36</v>
      </c>
      <c r="E23" s="272" t="s">
        <v>307</v>
      </c>
    </row>
    <row r="24" spans="1:10" ht="22.5" x14ac:dyDescent="0.35">
      <c r="A24" s="153"/>
      <c r="B24" s="197"/>
      <c r="C24" s="216" t="s">
        <v>140</v>
      </c>
      <c r="D24" s="324">
        <f>Adders!C6</f>
        <v>24</v>
      </c>
      <c r="E24" s="274" t="s">
        <v>307</v>
      </c>
    </row>
    <row r="25" spans="1:10" ht="23.25" thickBot="1" x14ac:dyDescent="0.4">
      <c r="A25" s="153"/>
      <c r="B25" s="197"/>
      <c r="C25" s="216" t="s">
        <v>141</v>
      </c>
      <c r="D25" s="324">
        <f>Adders!C27</f>
        <v>24</v>
      </c>
      <c r="E25" s="274" t="s">
        <v>307</v>
      </c>
    </row>
    <row r="26" spans="1:10" ht="20.25" customHeight="1" thickBot="1" x14ac:dyDescent="0.35">
      <c r="A26" s="153"/>
      <c r="B26" s="472" t="s">
        <v>316</v>
      </c>
      <c r="C26" s="473"/>
      <c r="D26" s="331">
        <f>((D9/4)+(D15/8)+(D22/12))/3</f>
        <v>78.333333333333329</v>
      </c>
      <c r="E26" s="314">
        <f>((E9/4)+(E15/8)+(E22/12))/3</f>
        <v>75</v>
      </c>
    </row>
    <row r="27" spans="1:10" ht="16.5" x14ac:dyDescent="0.3">
      <c r="A27" s="153"/>
      <c r="B27" s="476" t="s">
        <v>317</v>
      </c>
      <c r="C27" s="477"/>
      <c r="D27" s="477"/>
      <c r="E27" s="478"/>
    </row>
    <row r="28" spans="1:10" ht="17.25" thickBot="1" x14ac:dyDescent="0.35">
      <c r="A28" s="153"/>
      <c r="B28" s="8" t="s">
        <v>318</v>
      </c>
      <c r="C28" s="9" t="s">
        <v>318</v>
      </c>
      <c r="D28" s="10" t="s">
        <v>319</v>
      </c>
      <c r="E28" s="11" t="s">
        <v>320</v>
      </c>
    </row>
    <row r="29" spans="1:10" ht="16.5" x14ac:dyDescent="0.3">
      <c r="A29" s="153"/>
      <c r="B29" s="278" t="s">
        <v>370</v>
      </c>
      <c r="C29" s="279" t="s">
        <v>371</v>
      </c>
      <c r="D29" s="203">
        <f>Adders!C60</f>
        <v>25</v>
      </c>
      <c r="E29" s="204" t="s">
        <v>298</v>
      </c>
    </row>
    <row r="30" spans="1:10" ht="16.5" x14ac:dyDescent="0.3">
      <c r="A30" s="153"/>
      <c r="B30" s="276" t="s">
        <v>445</v>
      </c>
      <c r="C30" s="205" t="s">
        <v>374</v>
      </c>
      <c r="D30" s="77">
        <f>Adders!C17</f>
        <v>250</v>
      </c>
      <c r="E30" s="207" t="s">
        <v>3</v>
      </c>
    </row>
    <row r="31" spans="1:10" ht="16.5" x14ac:dyDescent="0.3">
      <c r="A31" s="153"/>
      <c r="B31" s="276" t="s">
        <v>46</v>
      </c>
      <c r="C31" s="194" t="s">
        <v>376</v>
      </c>
      <c r="D31" s="77">
        <f>Adders!C35</f>
        <v>200</v>
      </c>
      <c r="E31" s="208" t="s">
        <v>77</v>
      </c>
    </row>
    <row r="32" spans="1:10" ht="16.5" x14ac:dyDescent="0.3">
      <c r="A32" s="153"/>
      <c r="B32" s="276" t="s">
        <v>48</v>
      </c>
      <c r="C32" s="194" t="s">
        <v>378</v>
      </c>
      <c r="D32" s="217">
        <f>Adders!C39</f>
        <v>76</v>
      </c>
      <c r="E32" s="210" t="s">
        <v>3</v>
      </c>
    </row>
    <row r="33" spans="1:5" ht="16.5" x14ac:dyDescent="0.3">
      <c r="A33" s="153"/>
      <c r="B33" s="276" t="s">
        <v>51</v>
      </c>
      <c r="C33" s="194" t="s">
        <v>6</v>
      </c>
      <c r="D33" s="217">
        <f>Adders!C43</f>
        <v>150</v>
      </c>
      <c r="E33" s="210" t="s">
        <v>3</v>
      </c>
    </row>
    <row r="34" spans="1:5" ht="16.5" x14ac:dyDescent="0.3">
      <c r="A34" s="153"/>
      <c r="B34" s="280" t="s">
        <v>41</v>
      </c>
      <c r="C34" s="194" t="s">
        <v>380</v>
      </c>
      <c r="D34" s="217">
        <f>Adders!C44</f>
        <v>32</v>
      </c>
      <c r="E34" s="210" t="s">
        <v>67</v>
      </c>
    </row>
    <row r="35" spans="1:5" ht="16.5" x14ac:dyDescent="0.3">
      <c r="A35" s="153"/>
      <c r="B35" s="276" t="s">
        <v>49</v>
      </c>
      <c r="C35" s="194" t="s">
        <v>10</v>
      </c>
      <c r="D35" s="217">
        <f>Adders!C53</f>
        <v>76</v>
      </c>
      <c r="E35" s="210" t="s">
        <v>3</v>
      </c>
    </row>
    <row r="36" spans="1:5" ht="16.5" x14ac:dyDescent="0.3">
      <c r="A36" s="153"/>
      <c r="B36" s="276" t="s">
        <v>43</v>
      </c>
      <c r="C36" s="194" t="s">
        <v>4</v>
      </c>
      <c r="D36" s="217">
        <f>Adders!C36</f>
        <v>700</v>
      </c>
      <c r="E36" s="210" t="s">
        <v>68</v>
      </c>
    </row>
    <row r="37" spans="1:5" ht="17.25" thickBot="1" x14ac:dyDescent="0.35">
      <c r="A37" s="153"/>
      <c r="B37" s="277" t="s">
        <v>440</v>
      </c>
      <c r="C37" s="196" t="s">
        <v>9</v>
      </c>
      <c r="D37" s="211">
        <f>Adders!C23</f>
        <v>900</v>
      </c>
      <c r="E37" s="212" t="s">
        <v>68</v>
      </c>
    </row>
    <row r="38" spans="1:5" s="152" customFormat="1" ht="16.5" x14ac:dyDescent="0.3">
      <c r="A38" s="153"/>
      <c r="B38" s="388" t="s">
        <v>16</v>
      </c>
      <c r="C38" s="388"/>
      <c r="D38" s="388"/>
      <c r="E38" s="388"/>
    </row>
    <row r="39" spans="1:5" ht="16.5" x14ac:dyDescent="0.3">
      <c r="A39" s="153"/>
      <c r="B39" s="55" t="s">
        <v>149</v>
      </c>
      <c r="C39" s="55"/>
      <c r="D39" s="55"/>
      <c r="E39" s="55"/>
    </row>
    <row r="40" spans="1:5" ht="16.5" x14ac:dyDescent="0.3">
      <c r="A40" s="153"/>
      <c r="B40" s="55" t="s">
        <v>193</v>
      </c>
      <c r="C40" s="55"/>
      <c r="D40" s="55"/>
      <c r="E40" s="55"/>
    </row>
    <row r="41" spans="1:5" ht="16.5" x14ac:dyDescent="0.3">
      <c r="A41" s="153"/>
      <c r="B41" s="55" t="s">
        <v>150</v>
      </c>
      <c r="C41" s="55"/>
      <c r="D41" s="55"/>
      <c r="E41" s="55"/>
    </row>
  </sheetData>
  <sheetProtection algorithmName="SHA-512" hashValue="irahqzpsqlWqrrPIU364nTVy8RtBjgCL80sWwfsXfRcJH/Ip1URrHUS3XD6aPVok8Rz1KrSPqqv33z1FRKYHqw==" saltValue="rjZcxOZiSfmTvH43Ax1yJg==" spinCount="100000" sheet="1" objects="1" scenarios="1" selectLockedCells="1" selectUnlockedCells="1"/>
  <mergeCells count="12">
    <mergeCell ref="G11:J11"/>
    <mergeCell ref="G2:J2"/>
    <mergeCell ref="B2:E2"/>
    <mergeCell ref="B3:E3"/>
    <mergeCell ref="B4:E4"/>
    <mergeCell ref="D6:E6"/>
    <mergeCell ref="G10:J10"/>
    <mergeCell ref="B26:C26"/>
    <mergeCell ref="G13:J13"/>
    <mergeCell ref="G14:J14"/>
    <mergeCell ref="B27:E27"/>
    <mergeCell ref="B38:E3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79"/>
  <sheetViews>
    <sheetView workbookViewId="0">
      <selection activeCell="H25" sqref="H25"/>
    </sheetView>
  </sheetViews>
  <sheetFormatPr defaultRowHeight="15" x14ac:dyDescent="0.25"/>
  <cols>
    <col min="3" max="3" width="48.140625" bestFit="1" customWidth="1"/>
    <col min="4" max="4" width="16" bestFit="1" customWidth="1"/>
    <col min="5" max="5" width="15.140625" customWidth="1"/>
    <col min="7" max="7" width="51.42578125" bestFit="1" customWidth="1"/>
    <col min="9" max="9" width="11.5703125" bestFit="1" customWidth="1"/>
    <col min="10" max="10" width="9.140625" style="243"/>
  </cols>
  <sheetData>
    <row r="1" spans="1:12" ht="17.25" thickBot="1" x14ac:dyDescent="0.35">
      <c r="A1" s="153"/>
      <c r="B1" s="153"/>
      <c r="C1" s="153"/>
      <c r="D1" s="153"/>
      <c r="E1" s="153"/>
      <c r="F1" s="153"/>
      <c r="G1" s="153"/>
      <c r="H1" s="153"/>
      <c r="I1" s="153"/>
      <c r="J1" s="235"/>
      <c r="K1" s="12"/>
      <c r="L1" s="12"/>
    </row>
    <row r="2" spans="1:12" ht="35.25" customHeight="1" thickBot="1" x14ac:dyDescent="0.35">
      <c r="A2" s="153"/>
      <c r="B2" s="406" t="s">
        <v>79</v>
      </c>
      <c r="C2" s="407"/>
      <c r="D2" s="407"/>
      <c r="E2" s="408"/>
      <c r="F2" s="153"/>
      <c r="G2" s="496" t="s">
        <v>317</v>
      </c>
      <c r="H2" s="497"/>
      <c r="I2" s="498"/>
      <c r="J2" s="235"/>
      <c r="K2" s="12"/>
      <c r="L2" s="12"/>
    </row>
    <row r="3" spans="1:12" ht="21" customHeight="1" x14ac:dyDescent="0.3">
      <c r="A3" s="153"/>
      <c r="B3" s="499" t="s">
        <v>105</v>
      </c>
      <c r="C3" s="500"/>
      <c r="D3" s="500"/>
      <c r="E3" s="501"/>
      <c r="F3" s="153"/>
      <c r="G3" s="278" t="s">
        <v>318</v>
      </c>
      <c r="H3" s="230" t="s">
        <v>319</v>
      </c>
      <c r="I3" s="231" t="s">
        <v>322</v>
      </c>
      <c r="J3" s="235"/>
      <c r="K3" s="12"/>
      <c r="L3" s="12"/>
    </row>
    <row r="4" spans="1:12" ht="18.75" customHeight="1" thickBot="1" x14ac:dyDescent="0.4">
      <c r="A4" s="153"/>
      <c r="B4" s="502" t="s">
        <v>108</v>
      </c>
      <c r="C4" s="503"/>
      <c r="D4" s="503"/>
      <c r="E4" s="504"/>
      <c r="F4" s="153"/>
      <c r="G4" s="162" t="s">
        <v>323</v>
      </c>
      <c r="H4" s="244">
        <f>Adders!C60</f>
        <v>25</v>
      </c>
      <c r="I4" s="157" t="s">
        <v>298</v>
      </c>
      <c r="J4" s="236"/>
      <c r="K4" s="12"/>
      <c r="L4" s="12"/>
    </row>
    <row r="5" spans="1:12" ht="18" x14ac:dyDescent="0.3">
      <c r="A5" s="153"/>
      <c r="B5" s="213"/>
      <c r="C5" s="214"/>
      <c r="D5" s="214"/>
      <c r="E5" s="215"/>
      <c r="F5" s="153"/>
      <c r="G5" s="162" t="s">
        <v>195</v>
      </c>
      <c r="H5" s="156">
        <f>Adders!C17</f>
        <v>250</v>
      </c>
      <c r="I5" s="25" t="s">
        <v>3</v>
      </c>
      <c r="J5" s="237"/>
      <c r="K5" s="12"/>
      <c r="L5" s="12"/>
    </row>
    <row r="6" spans="1:12" ht="18" customHeight="1" thickBot="1" x14ac:dyDescent="0.35">
      <c r="A6" s="153"/>
      <c r="B6" s="232" t="s">
        <v>15</v>
      </c>
      <c r="C6" s="233" t="s">
        <v>107</v>
      </c>
      <c r="D6" s="233" t="s">
        <v>76</v>
      </c>
      <c r="E6" s="234" t="s">
        <v>12</v>
      </c>
      <c r="F6" s="153"/>
      <c r="G6" s="160" t="s">
        <v>143</v>
      </c>
      <c r="H6" s="156">
        <f>Adders!C35</f>
        <v>200</v>
      </c>
      <c r="I6" s="157" t="s">
        <v>77</v>
      </c>
      <c r="J6" s="238"/>
      <c r="K6" s="12"/>
      <c r="L6" s="12"/>
    </row>
    <row r="7" spans="1:12" ht="16.5" customHeight="1" x14ac:dyDescent="0.35">
      <c r="A7" s="153"/>
      <c r="B7" s="337">
        <v>2</v>
      </c>
      <c r="C7" s="332" t="s">
        <v>478</v>
      </c>
      <c r="D7" s="319">
        <v>260</v>
      </c>
      <c r="E7" s="321">
        <v>250</v>
      </c>
      <c r="F7" s="153"/>
      <c r="G7" s="160" t="s">
        <v>144</v>
      </c>
      <c r="H7" s="154">
        <f>Adders!C39</f>
        <v>76</v>
      </c>
      <c r="I7" s="158" t="s">
        <v>3</v>
      </c>
      <c r="J7" s="239"/>
      <c r="K7" s="12"/>
      <c r="L7" s="12"/>
    </row>
    <row r="8" spans="1:12" ht="17.25" customHeight="1" x14ac:dyDescent="0.35">
      <c r="A8" s="153"/>
      <c r="B8" s="338">
        <v>3</v>
      </c>
      <c r="C8" s="332" t="s">
        <v>479</v>
      </c>
      <c r="D8" s="312">
        <v>300</v>
      </c>
      <c r="E8" s="311">
        <v>285</v>
      </c>
      <c r="F8" s="153"/>
      <c r="G8" s="160" t="s">
        <v>145</v>
      </c>
      <c r="H8" s="154">
        <f>Adders!C43</f>
        <v>150</v>
      </c>
      <c r="I8" s="158" t="s">
        <v>3</v>
      </c>
      <c r="J8" s="240"/>
      <c r="L8" s="12"/>
    </row>
    <row r="9" spans="1:12" ht="18.75" customHeight="1" thickBot="1" x14ac:dyDescent="0.4">
      <c r="A9" s="153"/>
      <c r="B9" s="339">
        <v>4</v>
      </c>
      <c r="C9" s="332" t="s">
        <v>480</v>
      </c>
      <c r="D9" s="333">
        <v>340</v>
      </c>
      <c r="E9" s="178">
        <v>320</v>
      </c>
      <c r="F9" s="153"/>
      <c r="G9" s="160" t="s">
        <v>146</v>
      </c>
      <c r="H9" s="154">
        <f>Adders!C44</f>
        <v>32</v>
      </c>
      <c r="I9" s="158" t="s">
        <v>67</v>
      </c>
      <c r="J9" s="240"/>
      <c r="L9" s="12"/>
    </row>
    <row r="10" spans="1:12" ht="16.5" customHeight="1" x14ac:dyDescent="0.35">
      <c r="A10" s="153"/>
      <c r="B10" s="340" t="s">
        <v>321</v>
      </c>
      <c r="C10" s="200" t="s">
        <v>140</v>
      </c>
      <c r="D10" s="325">
        <f>Adders!C4</f>
        <v>8</v>
      </c>
      <c r="E10" s="272" t="s">
        <v>324</v>
      </c>
      <c r="F10" s="153"/>
      <c r="G10" s="160" t="s">
        <v>147</v>
      </c>
      <c r="H10" s="154">
        <f>Adders!C53</f>
        <v>76</v>
      </c>
      <c r="I10" s="158" t="s">
        <v>3</v>
      </c>
      <c r="J10" s="241"/>
      <c r="K10" s="12"/>
      <c r="L10" s="12"/>
    </row>
    <row r="11" spans="1:12" ht="17.25" customHeight="1" thickBot="1" x14ac:dyDescent="0.4">
      <c r="A11" s="153"/>
      <c r="B11" s="341" t="s">
        <v>321</v>
      </c>
      <c r="C11" s="201" t="s">
        <v>141</v>
      </c>
      <c r="D11" s="326">
        <f>Adders!C25</f>
        <v>8</v>
      </c>
      <c r="E11" s="273" t="s">
        <v>324</v>
      </c>
      <c r="F11" s="153"/>
      <c r="G11" s="180" t="s">
        <v>431</v>
      </c>
      <c r="H11" s="490" t="s">
        <v>304</v>
      </c>
      <c r="I11" s="491"/>
      <c r="J11" s="239"/>
      <c r="K11" s="12"/>
      <c r="L11" s="12"/>
    </row>
    <row r="12" spans="1:12" ht="17.25" customHeight="1" x14ac:dyDescent="0.35">
      <c r="A12" s="153"/>
      <c r="B12" s="337">
        <v>5</v>
      </c>
      <c r="C12" s="320" t="s">
        <v>481</v>
      </c>
      <c r="D12" s="329">
        <v>400</v>
      </c>
      <c r="E12" s="330">
        <v>375</v>
      </c>
      <c r="F12" s="153"/>
      <c r="G12" s="160" t="s">
        <v>148</v>
      </c>
      <c r="H12" s="154">
        <f>Adders!C36</f>
        <v>700</v>
      </c>
      <c r="I12" s="158" t="s">
        <v>68</v>
      </c>
      <c r="J12" s="227"/>
      <c r="K12" s="12"/>
      <c r="L12" s="12"/>
    </row>
    <row r="13" spans="1:12" ht="18.75" customHeight="1" thickBot="1" x14ac:dyDescent="0.4">
      <c r="A13" s="153"/>
      <c r="B13" s="338">
        <v>6</v>
      </c>
      <c r="C13" s="332" t="s">
        <v>482</v>
      </c>
      <c r="D13" s="319">
        <v>480</v>
      </c>
      <c r="E13" s="321">
        <v>450</v>
      </c>
      <c r="F13" s="153"/>
      <c r="G13" s="161" t="s">
        <v>9</v>
      </c>
      <c r="H13" s="155">
        <f>Adders!C23</f>
        <v>900</v>
      </c>
      <c r="I13" s="159" t="s">
        <v>68</v>
      </c>
      <c r="J13" s="227"/>
      <c r="K13" s="12"/>
      <c r="L13" s="12"/>
    </row>
    <row r="14" spans="1:12" ht="16.5" customHeight="1" x14ac:dyDescent="0.35">
      <c r="A14" s="153"/>
      <c r="B14" s="338">
        <v>7</v>
      </c>
      <c r="C14" s="332" t="s">
        <v>483</v>
      </c>
      <c r="D14" s="312">
        <v>560</v>
      </c>
      <c r="E14" s="311">
        <v>525</v>
      </c>
      <c r="F14" s="153"/>
      <c r="J14" s="227"/>
      <c r="K14" s="12"/>
      <c r="L14" s="12"/>
    </row>
    <row r="15" spans="1:12" ht="16.5" customHeight="1" thickBot="1" x14ac:dyDescent="0.4">
      <c r="A15" s="153"/>
      <c r="B15" s="339">
        <v>8</v>
      </c>
      <c r="C15" s="332" t="s">
        <v>484</v>
      </c>
      <c r="D15" s="333">
        <v>640</v>
      </c>
      <c r="E15" s="178">
        <v>600</v>
      </c>
      <c r="F15" s="153"/>
      <c r="G15" s="152"/>
      <c r="H15" s="152"/>
      <c r="I15" s="152"/>
      <c r="J15" s="242"/>
      <c r="K15" s="12"/>
      <c r="L15" s="12"/>
    </row>
    <row r="16" spans="1:12" ht="17.25" customHeight="1" x14ac:dyDescent="0.35">
      <c r="A16" s="153"/>
      <c r="B16" s="340" t="s">
        <v>321</v>
      </c>
      <c r="C16" s="200" t="s">
        <v>142</v>
      </c>
      <c r="D16" s="325">
        <f>Adders!C45</f>
        <v>36</v>
      </c>
      <c r="E16" s="272" t="s">
        <v>324</v>
      </c>
      <c r="F16" s="153"/>
      <c r="G16" s="152"/>
      <c r="H16" s="152"/>
      <c r="I16" s="152"/>
      <c r="J16" s="235"/>
      <c r="K16" s="12"/>
      <c r="L16" s="12"/>
    </row>
    <row r="17" spans="1:16" ht="23.25" thickBot="1" x14ac:dyDescent="0.4">
      <c r="A17" s="153"/>
      <c r="B17" s="342" t="s">
        <v>321</v>
      </c>
      <c r="C17" s="198" t="s">
        <v>140</v>
      </c>
      <c r="D17" s="334">
        <f>Adders!C5</f>
        <v>16</v>
      </c>
      <c r="E17" s="274" t="s">
        <v>324</v>
      </c>
      <c r="F17" s="153"/>
      <c r="G17" s="152"/>
      <c r="H17" s="152"/>
      <c r="I17" s="152"/>
      <c r="J17" s="360"/>
      <c r="K17" s="12"/>
      <c r="L17" s="12"/>
    </row>
    <row r="18" spans="1:16" ht="35.25" thickBot="1" x14ac:dyDescent="0.4">
      <c r="A18" s="153"/>
      <c r="B18" s="341" t="s">
        <v>321</v>
      </c>
      <c r="C18" s="201" t="s">
        <v>141</v>
      </c>
      <c r="D18" s="326">
        <f>Adders!C26</f>
        <v>16</v>
      </c>
      <c r="E18" s="273" t="s">
        <v>324</v>
      </c>
      <c r="F18" s="153"/>
      <c r="G18" s="480" t="s">
        <v>126</v>
      </c>
      <c r="H18" s="481"/>
      <c r="I18" s="481"/>
      <c r="J18" s="482"/>
      <c r="K18" s="12"/>
      <c r="L18" s="12"/>
    </row>
    <row r="19" spans="1:16" ht="22.5" x14ac:dyDescent="0.35">
      <c r="A19" s="153"/>
      <c r="B19" s="337">
        <v>9</v>
      </c>
      <c r="C19" s="320" t="s">
        <v>485</v>
      </c>
      <c r="D19" s="329">
        <v>720</v>
      </c>
      <c r="E19" s="330">
        <v>675</v>
      </c>
      <c r="F19" s="153"/>
      <c r="G19" s="254"/>
      <c r="H19" s="255"/>
      <c r="I19" s="255"/>
      <c r="J19" s="256"/>
      <c r="K19" s="12"/>
      <c r="L19" s="12"/>
    </row>
    <row r="20" spans="1:16" ht="22.5" x14ac:dyDescent="0.35">
      <c r="A20" s="153"/>
      <c r="B20" s="338">
        <v>10</v>
      </c>
      <c r="C20" s="332" t="s">
        <v>486</v>
      </c>
      <c r="D20" s="319">
        <v>750</v>
      </c>
      <c r="E20" s="321">
        <v>700</v>
      </c>
      <c r="F20" s="153"/>
      <c r="G20" s="357" t="s">
        <v>127</v>
      </c>
      <c r="H20" s="202" t="s">
        <v>128</v>
      </c>
      <c r="I20" s="10" t="s">
        <v>129</v>
      </c>
      <c r="J20" s="358" t="s">
        <v>130</v>
      </c>
      <c r="K20" s="12"/>
      <c r="L20" s="12"/>
    </row>
    <row r="21" spans="1:16" ht="22.5" x14ac:dyDescent="0.35">
      <c r="A21" s="153"/>
      <c r="B21" s="338">
        <v>11</v>
      </c>
      <c r="C21" s="332" t="s">
        <v>487</v>
      </c>
      <c r="D21" s="312">
        <v>825</v>
      </c>
      <c r="E21" s="311">
        <v>770</v>
      </c>
      <c r="F21" s="153"/>
      <c r="G21" s="257" t="s">
        <v>131</v>
      </c>
      <c r="H21" s="258">
        <f>Adders!C65</f>
        <v>85.8</v>
      </c>
      <c r="I21" s="259" t="s">
        <v>132</v>
      </c>
      <c r="J21" s="260" t="s">
        <v>133</v>
      </c>
      <c r="K21" s="12"/>
      <c r="L21" s="12"/>
    </row>
    <row r="22" spans="1:16" ht="23.25" thickBot="1" x14ac:dyDescent="0.4">
      <c r="A22" s="153"/>
      <c r="B22" s="339">
        <v>12</v>
      </c>
      <c r="C22" s="332" t="s">
        <v>488</v>
      </c>
      <c r="D22" s="333">
        <v>900</v>
      </c>
      <c r="E22" s="178">
        <v>840</v>
      </c>
      <c r="F22" s="153"/>
      <c r="G22" s="219" t="s">
        <v>135</v>
      </c>
      <c r="H22" s="220">
        <f>Adders!C66</f>
        <v>79.2</v>
      </c>
      <c r="I22" s="221" t="s">
        <v>133</v>
      </c>
      <c r="J22" s="222" t="s">
        <v>134</v>
      </c>
      <c r="K22" s="12"/>
      <c r="L22" s="12"/>
    </row>
    <row r="23" spans="1:16" ht="22.5" x14ac:dyDescent="0.35">
      <c r="A23" s="153"/>
      <c r="B23" s="199" t="s">
        <v>321</v>
      </c>
      <c r="C23" s="200" t="s">
        <v>142</v>
      </c>
      <c r="D23" s="325">
        <f>Adders!C46</f>
        <v>36</v>
      </c>
      <c r="E23" s="272" t="s">
        <v>324</v>
      </c>
      <c r="F23" s="153"/>
      <c r="G23" s="219" t="s">
        <v>136</v>
      </c>
      <c r="H23" s="220">
        <f>Adders!C67</f>
        <v>72.600000000000009</v>
      </c>
      <c r="I23" s="221" t="s">
        <v>132</v>
      </c>
      <c r="J23" s="222" t="s">
        <v>133</v>
      </c>
      <c r="K23" s="12"/>
      <c r="L23" s="12"/>
    </row>
    <row r="24" spans="1:16" ht="23.25" thickBot="1" x14ac:dyDescent="0.4">
      <c r="A24" s="153"/>
      <c r="B24" s="197" t="s">
        <v>321</v>
      </c>
      <c r="C24" s="198" t="s">
        <v>140</v>
      </c>
      <c r="D24" s="334">
        <f>Adders!C6</f>
        <v>24</v>
      </c>
      <c r="E24" s="274" t="s">
        <v>324</v>
      </c>
      <c r="F24" s="153"/>
      <c r="G24" s="362" t="s">
        <v>498</v>
      </c>
      <c r="H24" s="223">
        <f>Adders!C68</f>
        <v>105.60000000000001</v>
      </c>
      <c r="I24" s="224" t="s">
        <v>132</v>
      </c>
      <c r="J24" s="225" t="s">
        <v>133</v>
      </c>
      <c r="K24" s="12"/>
      <c r="L24" s="12"/>
    </row>
    <row r="25" spans="1:16" ht="23.25" thickBot="1" x14ac:dyDescent="0.4">
      <c r="A25" s="153"/>
      <c r="B25" s="197"/>
      <c r="C25" s="198" t="s">
        <v>141</v>
      </c>
      <c r="D25" s="334">
        <f>Adders!C27</f>
        <v>24</v>
      </c>
      <c r="E25" s="274" t="s">
        <v>324</v>
      </c>
      <c r="F25" s="153"/>
      <c r="G25" s="359" t="s">
        <v>137</v>
      </c>
      <c r="H25" s="359"/>
      <c r="I25" s="359"/>
      <c r="J25" s="359"/>
      <c r="K25" s="12"/>
      <c r="L25" s="12"/>
    </row>
    <row r="26" spans="1:16" ht="17.25" thickBot="1" x14ac:dyDescent="0.35">
      <c r="A26" s="153"/>
      <c r="B26" s="472" t="s">
        <v>316</v>
      </c>
      <c r="C26" s="473"/>
      <c r="D26" s="335">
        <f>((D9/4)+(D15/8)+(D22/12))/3</f>
        <v>80</v>
      </c>
      <c r="E26" s="336">
        <f>((E9/4)+(E15/8)+(E22/12))/3</f>
        <v>75</v>
      </c>
      <c r="F26" s="153"/>
      <c r="G26" s="479" t="s">
        <v>138</v>
      </c>
      <c r="H26" s="479"/>
      <c r="I26" s="479"/>
      <c r="J26" s="479"/>
      <c r="K26" s="12"/>
      <c r="L26" s="12"/>
    </row>
    <row r="27" spans="1:16" ht="16.5" x14ac:dyDescent="0.3">
      <c r="A27" s="153"/>
      <c r="B27" s="193"/>
      <c r="C27" s="194" t="s">
        <v>148</v>
      </c>
      <c r="D27" s="312">
        <f>Adders!C36</f>
        <v>700</v>
      </c>
      <c r="E27" s="313" t="s">
        <v>68</v>
      </c>
      <c r="F27" s="153"/>
      <c r="G27" s="479" t="s">
        <v>139</v>
      </c>
      <c r="H27" s="479"/>
      <c r="I27" s="479"/>
      <c r="J27" s="479"/>
      <c r="K27" s="12"/>
      <c r="L27" s="12"/>
    </row>
    <row r="28" spans="1:16" ht="17.25" thickBot="1" x14ac:dyDescent="0.35">
      <c r="A28" s="153"/>
      <c r="B28" s="195"/>
      <c r="C28" s="196" t="s">
        <v>9</v>
      </c>
      <c r="D28" s="155">
        <f>Adders!C23</f>
        <v>900</v>
      </c>
      <c r="E28" s="159" t="s">
        <v>68</v>
      </c>
      <c r="F28" s="153"/>
      <c r="G28" s="153"/>
      <c r="H28" s="153"/>
      <c r="I28" s="153"/>
      <c r="J28" s="235"/>
      <c r="K28" s="12"/>
      <c r="L28" s="12"/>
    </row>
    <row r="29" spans="1:16" ht="16.5" x14ac:dyDescent="0.3">
      <c r="A29" s="153"/>
      <c r="B29" s="508" t="s">
        <v>16</v>
      </c>
      <c r="C29" s="509"/>
      <c r="D29" s="509"/>
      <c r="E29" s="510"/>
      <c r="F29" s="153"/>
      <c r="G29" s="153"/>
      <c r="H29" s="153"/>
      <c r="I29" s="153"/>
      <c r="J29" s="235"/>
      <c r="K29" s="12"/>
      <c r="L29" s="12"/>
    </row>
    <row r="30" spans="1:16" ht="16.5" x14ac:dyDescent="0.3">
      <c r="A30" s="226"/>
      <c r="B30" s="511" t="s">
        <v>149</v>
      </c>
      <c r="C30" s="471"/>
      <c r="D30" s="471"/>
      <c r="E30" s="512"/>
      <c r="F30" s="226"/>
      <c r="G30" s="153"/>
      <c r="H30" s="153"/>
      <c r="I30" s="153"/>
      <c r="J30" s="235"/>
      <c r="K30" s="12"/>
      <c r="L30" s="12"/>
      <c r="M30" s="152"/>
      <c r="N30" s="152"/>
      <c r="O30" s="152"/>
      <c r="P30" s="152"/>
    </row>
    <row r="31" spans="1:16" ht="16.5" x14ac:dyDescent="0.3">
      <c r="A31" s="226"/>
      <c r="B31" s="511" t="s">
        <v>194</v>
      </c>
      <c r="C31" s="471"/>
      <c r="D31" s="471"/>
      <c r="E31" s="512"/>
      <c r="F31" s="226"/>
      <c r="G31" s="153"/>
      <c r="H31" s="153"/>
      <c r="I31" s="153"/>
      <c r="J31" s="235"/>
      <c r="K31" s="12"/>
      <c r="L31" s="12"/>
      <c r="M31" s="152"/>
      <c r="N31" s="152"/>
      <c r="O31" s="152"/>
      <c r="P31" s="152"/>
    </row>
    <row r="32" spans="1:16" ht="17.25" thickBot="1" x14ac:dyDescent="0.35">
      <c r="A32" s="153"/>
      <c r="B32" s="513" t="s">
        <v>150</v>
      </c>
      <c r="C32" s="514"/>
      <c r="D32" s="514"/>
      <c r="E32" s="515"/>
      <c r="F32" s="153"/>
      <c r="G32" s="153"/>
      <c r="H32" s="153"/>
      <c r="I32" s="153"/>
      <c r="J32" s="235"/>
      <c r="K32" s="12"/>
      <c r="L32" s="12"/>
      <c r="M32" s="152"/>
      <c r="N32" s="152"/>
      <c r="O32" s="152"/>
      <c r="P32" s="152"/>
    </row>
    <row r="33" spans="1:16" ht="34.5" customHeight="1" x14ac:dyDescent="0.3">
      <c r="A33" s="153"/>
      <c r="B33" s="152"/>
      <c r="C33" s="152"/>
      <c r="D33" s="152"/>
      <c r="E33" s="152"/>
      <c r="F33" s="153"/>
      <c r="G33" s="153"/>
      <c r="H33" s="153"/>
      <c r="I33" s="153"/>
      <c r="J33" s="235"/>
      <c r="K33" s="12"/>
      <c r="L33" s="12"/>
    </row>
    <row r="34" spans="1:16" s="5" customFormat="1" ht="17.25" customHeight="1" x14ac:dyDescent="0.3">
      <c r="A34" s="153"/>
      <c r="B34" s="229"/>
      <c r="C34" s="229"/>
      <c r="D34" s="229"/>
      <c r="E34" s="229"/>
      <c r="F34" s="153"/>
      <c r="G34" s="226"/>
      <c r="H34" s="226"/>
      <c r="I34" s="226"/>
      <c r="J34" s="235"/>
      <c r="K34" s="12"/>
      <c r="L34" s="12"/>
      <c r="M34"/>
      <c r="N34"/>
      <c r="O34"/>
      <c r="P34"/>
    </row>
    <row r="35" spans="1:16" ht="21" customHeight="1" x14ac:dyDescent="0.3">
      <c r="A35" s="153"/>
      <c r="B35" s="229"/>
      <c r="C35" s="229"/>
      <c r="D35" s="229"/>
      <c r="E35" s="229"/>
      <c r="F35" s="153"/>
      <c r="G35" s="226"/>
      <c r="H35" s="226"/>
      <c r="I35" s="226"/>
      <c r="J35" s="235"/>
      <c r="K35" s="12"/>
      <c r="L35" s="12"/>
      <c r="M35" s="152"/>
      <c r="N35" s="152"/>
      <c r="O35" s="152"/>
      <c r="P35" s="152"/>
    </row>
    <row r="36" spans="1:16" ht="18.75" customHeight="1" thickBot="1" x14ac:dyDescent="0.35">
      <c r="A36" s="153"/>
      <c r="B36" s="153"/>
      <c r="C36" s="153"/>
      <c r="D36" s="153"/>
      <c r="E36" s="153"/>
      <c r="F36" s="153"/>
      <c r="G36" s="226"/>
      <c r="H36" s="226"/>
      <c r="I36" s="226"/>
      <c r="J36" s="153"/>
      <c r="K36" s="153"/>
      <c r="L36" s="152"/>
      <c r="M36" s="152"/>
      <c r="N36" s="152"/>
      <c r="O36" s="152"/>
      <c r="P36" s="152"/>
    </row>
    <row r="37" spans="1:16" ht="69" customHeight="1" x14ac:dyDescent="0.3">
      <c r="A37" s="153"/>
      <c r="B37" s="406" t="s">
        <v>325</v>
      </c>
      <c r="C37" s="407"/>
      <c r="D37" s="407"/>
      <c r="E37" s="408"/>
      <c r="F37" s="153"/>
      <c r="G37" s="406" t="s">
        <v>326</v>
      </c>
      <c r="H37" s="483"/>
      <c r="I37" s="483"/>
      <c r="J37" s="483"/>
      <c r="K37" s="483"/>
      <c r="L37" s="483"/>
      <c r="M37" s="483"/>
      <c r="N37" s="483"/>
      <c r="O37" s="483"/>
      <c r="P37" s="484"/>
    </row>
    <row r="38" spans="1:16" ht="18" customHeight="1" thickBot="1" x14ac:dyDescent="0.35">
      <c r="A38" s="153"/>
      <c r="B38" s="505" t="s">
        <v>81</v>
      </c>
      <c r="C38" s="506"/>
      <c r="D38" s="506"/>
      <c r="E38" s="507"/>
      <c r="F38" s="153"/>
      <c r="G38" s="516"/>
      <c r="H38" s="517"/>
      <c r="I38" s="517"/>
      <c r="J38" s="517"/>
      <c r="K38" s="517"/>
      <c r="L38" s="517"/>
      <c r="M38" s="517"/>
      <c r="N38" s="517"/>
      <c r="O38" s="517"/>
      <c r="P38" s="518"/>
    </row>
    <row r="39" spans="1:16" ht="16.5" customHeight="1" x14ac:dyDescent="0.3">
      <c r="A39" s="153"/>
      <c r="B39" s="499" t="s">
        <v>106</v>
      </c>
      <c r="C39" s="500"/>
      <c r="D39" s="500"/>
      <c r="E39" s="501"/>
      <c r="F39" s="153"/>
      <c r="G39" s="499" t="s">
        <v>106</v>
      </c>
      <c r="H39" s="500"/>
      <c r="I39" s="500"/>
      <c r="J39" s="500"/>
      <c r="K39" s="500"/>
      <c r="L39" s="500"/>
      <c r="M39" s="500"/>
      <c r="N39" s="500"/>
      <c r="O39" s="500"/>
      <c r="P39" s="501"/>
    </row>
    <row r="40" spans="1:16" ht="16.5" customHeight="1" thickBot="1" x14ac:dyDescent="0.35">
      <c r="A40" s="153"/>
      <c r="B40" s="502" t="s">
        <v>109</v>
      </c>
      <c r="C40" s="503"/>
      <c r="D40" s="503"/>
      <c r="E40" s="504"/>
      <c r="F40" s="153"/>
      <c r="G40" s="519"/>
      <c r="H40" s="520"/>
      <c r="I40" s="520"/>
      <c r="J40" s="520"/>
      <c r="K40" s="520"/>
      <c r="L40" s="520"/>
      <c r="M40" s="520"/>
      <c r="N40" s="520"/>
      <c r="O40" s="520"/>
      <c r="P40" s="521"/>
    </row>
    <row r="41" spans="1:16" ht="17.25" customHeight="1" thickBot="1" x14ac:dyDescent="0.35">
      <c r="A41" s="153"/>
      <c r="B41" s="232" t="s">
        <v>15</v>
      </c>
      <c r="C41" s="233" t="s">
        <v>107</v>
      </c>
      <c r="D41" s="233" t="s">
        <v>76</v>
      </c>
      <c r="E41" s="234" t="s">
        <v>12</v>
      </c>
      <c r="F41" s="153"/>
      <c r="G41" s="94" t="s">
        <v>15</v>
      </c>
      <c r="H41" s="245" t="s">
        <v>39</v>
      </c>
      <c r="I41" s="81" t="s">
        <v>107</v>
      </c>
      <c r="J41" s="81"/>
      <c r="K41" s="81"/>
      <c r="L41" s="81"/>
      <c r="M41" s="81"/>
      <c r="N41" s="81"/>
      <c r="O41" s="81" t="s">
        <v>327</v>
      </c>
      <c r="P41" s="95" t="s">
        <v>328</v>
      </c>
    </row>
    <row r="42" spans="1:16" ht="18.75" customHeight="1" x14ac:dyDescent="0.35">
      <c r="A42" s="153"/>
      <c r="B42" s="337">
        <v>2</v>
      </c>
      <c r="C42" s="332" t="s">
        <v>329</v>
      </c>
      <c r="D42" s="319">
        <v>280</v>
      </c>
      <c r="E42" s="321">
        <v>270</v>
      </c>
      <c r="F42" s="153"/>
      <c r="G42" s="493">
        <v>4</v>
      </c>
      <c r="H42" s="246" t="s">
        <v>330</v>
      </c>
      <c r="I42" s="347" t="s">
        <v>331</v>
      </c>
      <c r="J42" s="348"/>
      <c r="K42" s="348"/>
      <c r="L42" s="348"/>
      <c r="M42" s="348"/>
      <c r="N42" s="349"/>
      <c r="O42" s="349">
        <v>45</v>
      </c>
      <c r="P42" s="149" t="s">
        <v>332</v>
      </c>
    </row>
    <row r="43" spans="1:16" ht="16.5" customHeight="1" x14ac:dyDescent="0.35">
      <c r="A43" s="153"/>
      <c r="B43" s="338">
        <v>3</v>
      </c>
      <c r="C43" s="332" t="s">
        <v>333</v>
      </c>
      <c r="D43" s="312">
        <v>330</v>
      </c>
      <c r="E43" s="311">
        <v>315</v>
      </c>
      <c r="F43" s="153"/>
      <c r="G43" s="415"/>
      <c r="H43" s="247" t="s">
        <v>334</v>
      </c>
      <c r="I43" s="332" t="s">
        <v>335</v>
      </c>
      <c r="J43" s="350"/>
      <c r="K43" s="350"/>
      <c r="L43" s="350"/>
      <c r="M43" s="350"/>
      <c r="N43" s="351"/>
      <c r="O43" s="351">
        <v>45</v>
      </c>
      <c r="P43" s="149" t="s">
        <v>332</v>
      </c>
    </row>
    <row r="44" spans="1:16" ht="16.5" customHeight="1" thickBot="1" x14ac:dyDescent="0.4">
      <c r="A44" s="153"/>
      <c r="B44" s="339">
        <v>4</v>
      </c>
      <c r="C44" s="332" t="s">
        <v>336</v>
      </c>
      <c r="D44" s="333">
        <v>380</v>
      </c>
      <c r="E44" s="178">
        <v>360</v>
      </c>
      <c r="F44" s="153"/>
      <c r="G44" s="415"/>
      <c r="H44" s="247" t="s">
        <v>337</v>
      </c>
      <c r="I44" s="332" t="s">
        <v>338</v>
      </c>
      <c r="J44" s="350"/>
      <c r="K44" s="350"/>
      <c r="L44" s="350"/>
      <c r="M44" s="350"/>
      <c r="N44" s="351"/>
      <c r="O44" s="351">
        <f>30*2</f>
        <v>60</v>
      </c>
      <c r="P44" s="149" t="s">
        <v>332</v>
      </c>
    </row>
    <row r="45" spans="1:16" ht="17.25" customHeight="1" x14ac:dyDescent="0.35">
      <c r="A45" s="153"/>
      <c r="B45" s="340" t="s">
        <v>321</v>
      </c>
      <c r="C45" s="200" t="s">
        <v>142</v>
      </c>
      <c r="D45" s="325">
        <f>Adders!C47</f>
        <v>36</v>
      </c>
      <c r="E45" s="272" t="s">
        <v>324</v>
      </c>
      <c r="F45" s="153"/>
      <c r="G45" s="415"/>
      <c r="H45" s="247" t="s">
        <v>339</v>
      </c>
      <c r="I45" s="332" t="s">
        <v>340</v>
      </c>
      <c r="J45" s="350"/>
      <c r="K45" s="350"/>
      <c r="L45" s="350"/>
      <c r="M45" s="350"/>
      <c r="N45" s="165"/>
      <c r="O45" s="351">
        <f>25*3</f>
        <v>75</v>
      </c>
      <c r="P45" s="149" t="s">
        <v>332</v>
      </c>
    </row>
    <row r="46" spans="1:16" ht="18.75" customHeight="1" x14ac:dyDescent="0.35">
      <c r="A46" s="153"/>
      <c r="B46" s="342" t="s">
        <v>321</v>
      </c>
      <c r="C46" s="198" t="s">
        <v>140</v>
      </c>
      <c r="D46" s="334">
        <f>Adders!C8</f>
        <v>16</v>
      </c>
      <c r="E46" s="274" t="s">
        <v>324</v>
      </c>
      <c r="F46" s="153"/>
      <c r="G46" s="415"/>
      <c r="H46" s="247" t="s">
        <v>341</v>
      </c>
      <c r="I46" s="332" t="s">
        <v>342</v>
      </c>
      <c r="J46" s="350"/>
      <c r="K46" s="350"/>
      <c r="L46" s="350"/>
      <c r="M46" s="350"/>
      <c r="N46" s="312"/>
      <c r="O46" s="351">
        <f>23*4</f>
        <v>92</v>
      </c>
      <c r="P46" s="149" t="s">
        <v>332</v>
      </c>
    </row>
    <row r="47" spans="1:16" ht="16.5" customHeight="1" thickBot="1" x14ac:dyDescent="0.4">
      <c r="A47" s="153"/>
      <c r="B47" s="341" t="s">
        <v>321</v>
      </c>
      <c r="C47" s="201" t="s">
        <v>141</v>
      </c>
      <c r="D47" s="326">
        <f>Adders!C28</f>
        <v>16</v>
      </c>
      <c r="E47" s="273" t="s">
        <v>324</v>
      </c>
      <c r="F47" s="153"/>
      <c r="G47" s="415"/>
      <c r="H47" s="247" t="s">
        <v>343</v>
      </c>
      <c r="I47" s="352" t="s">
        <v>344</v>
      </c>
      <c r="J47" s="350"/>
      <c r="K47" s="350"/>
      <c r="L47" s="350"/>
      <c r="M47" s="350"/>
      <c r="N47" s="312"/>
      <c r="O47" s="351">
        <v>45</v>
      </c>
      <c r="P47" s="149" t="s">
        <v>332</v>
      </c>
    </row>
    <row r="48" spans="1:16" ht="16.5" customHeight="1" x14ac:dyDescent="0.35">
      <c r="A48" s="153"/>
      <c r="B48" s="337">
        <v>5</v>
      </c>
      <c r="C48" s="320" t="s">
        <v>345</v>
      </c>
      <c r="D48" s="329">
        <v>450</v>
      </c>
      <c r="E48" s="330">
        <v>425</v>
      </c>
      <c r="F48" s="153"/>
      <c r="G48" s="415"/>
      <c r="H48" s="247" t="s">
        <v>346</v>
      </c>
      <c r="I48" s="352" t="s">
        <v>347</v>
      </c>
      <c r="J48" s="350"/>
      <c r="K48" s="350"/>
      <c r="L48" s="350"/>
      <c r="M48" s="350"/>
      <c r="N48" s="351"/>
      <c r="O48" s="351">
        <v>45</v>
      </c>
      <c r="P48" s="149" t="s">
        <v>332</v>
      </c>
    </row>
    <row r="49" spans="1:16" ht="17.25" customHeight="1" thickBot="1" x14ac:dyDescent="0.4">
      <c r="A49" s="153"/>
      <c r="B49" s="338">
        <v>6</v>
      </c>
      <c r="C49" s="332" t="s">
        <v>348</v>
      </c>
      <c r="D49" s="319">
        <v>540</v>
      </c>
      <c r="E49" s="321">
        <v>510</v>
      </c>
      <c r="F49" s="153"/>
      <c r="G49" s="416"/>
      <c r="H49" s="248" t="s">
        <v>349</v>
      </c>
      <c r="I49" s="353" t="s">
        <v>350</v>
      </c>
      <c r="J49" s="354"/>
      <c r="K49" s="354"/>
      <c r="L49" s="354"/>
      <c r="M49" s="354"/>
      <c r="N49" s="322"/>
      <c r="O49" s="322">
        <f>30*2</f>
        <v>60</v>
      </c>
      <c r="P49" s="323" t="s">
        <v>332</v>
      </c>
    </row>
    <row r="50" spans="1:16" ht="22.5" x14ac:dyDescent="0.35">
      <c r="A50" s="153"/>
      <c r="B50" s="338">
        <v>7</v>
      </c>
      <c r="C50" s="332" t="s">
        <v>351</v>
      </c>
      <c r="D50" s="312">
        <v>630</v>
      </c>
      <c r="E50" s="311">
        <v>595</v>
      </c>
      <c r="F50" s="153"/>
      <c r="G50" s="415">
        <v>8</v>
      </c>
      <c r="H50" s="247" t="s">
        <v>330</v>
      </c>
      <c r="I50" s="332" t="s">
        <v>352</v>
      </c>
      <c r="J50" s="350"/>
      <c r="K50" s="350"/>
      <c r="L50" s="350"/>
      <c r="M50" s="350"/>
      <c r="N50" s="351"/>
      <c r="O50" s="351">
        <f>O42</f>
        <v>45</v>
      </c>
      <c r="P50" s="149" t="s">
        <v>332</v>
      </c>
    </row>
    <row r="51" spans="1:16" ht="23.25" thickBot="1" x14ac:dyDescent="0.4">
      <c r="A51" s="153"/>
      <c r="B51" s="339">
        <v>8</v>
      </c>
      <c r="C51" s="332" t="s">
        <v>353</v>
      </c>
      <c r="D51" s="333">
        <f>90*B51</f>
        <v>720</v>
      </c>
      <c r="E51" s="178">
        <f>85*8</f>
        <v>680</v>
      </c>
      <c r="F51" s="153"/>
      <c r="G51" s="415"/>
      <c r="H51" s="247" t="s">
        <v>334</v>
      </c>
      <c r="I51" s="332" t="s">
        <v>354</v>
      </c>
      <c r="J51" s="350"/>
      <c r="K51" s="350"/>
      <c r="L51" s="350"/>
      <c r="M51" s="350"/>
      <c r="N51" s="351"/>
      <c r="O51" s="351">
        <f>O43</f>
        <v>45</v>
      </c>
      <c r="P51" s="149" t="s">
        <v>332</v>
      </c>
    </row>
    <row r="52" spans="1:16" s="1" customFormat="1" ht="22.5" x14ac:dyDescent="0.35">
      <c r="A52" s="153"/>
      <c r="B52" s="340" t="s">
        <v>321</v>
      </c>
      <c r="C52" s="200" t="s">
        <v>142</v>
      </c>
      <c r="D52" s="325">
        <f>Adders!C48</f>
        <v>72</v>
      </c>
      <c r="E52" s="272" t="s">
        <v>324</v>
      </c>
      <c r="F52" s="153"/>
      <c r="G52" s="415"/>
      <c r="H52" s="247" t="s">
        <v>337</v>
      </c>
      <c r="I52" s="332" t="s">
        <v>355</v>
      </c>
      <c r="J52" s="350"/>
      <c r="K52" s="350"/>
      <c r="L52" s="350"/>
      <c r="M52" s="350"/>
      <c r="N52" s="351"/>
      <c r="O52" s="351">
        <f>O44</f>
        <v>60</v>
      </c>
      <c r="P52" s="149" t="s">
        <v>332</v>
      </c>
    </row>
    <row r="53" spans="1:16" ht="22.5" x14ac:dyDescent="0.35">
      <c r="A53" s="153"/>
      <c r="B53" s="342" t="s">
        <v>321</v>
      </c>
      <c r="C53" s="198" t="s">
        <v>140</v>
      </c>
      <c r="D53" s="334">
        <f>Adders!C9</f>
        <v>32</v>
      </c>
      <c r="E53" s="274" t="s">
        <v>324</v>
      </c>
      <c r="F53" s="153"/>
      <c r="G53" s="415"/>
      <c r="H53" s="247" t="s">
        <v>339</v>
      </c>
      <c r="I53" s="332" t="s">
        <v>356</v>
      </c>
      <c r="J53" s="350"/>
      <c r="K53" s="350"/>
      <c r="L53" s="350"/>
      <c r="M53" s="350"/>
      <c r="N53" s="165"/>
      <c r="O53" s="351">
        <f>O45</f>
        <v>75</v>
      </c>
      <c r="P53" s="149" t="s">
        <v>332</v>
      </c>
    </row>
    <row r="54" spans="1:16" ht="23.25" thickBot="1" x14ac:dyDescent="0.4">
      <c r="A54" s="153"/>
      <c r="B54" s="341" t="s">
        <v>321</v>
      </c>
      <c r="C54" s="201" t="s">
        <v>141</v>
      </c>
      <c r="D54" s="326">
        <f>Adders!C29</f>
        <v>32</v>
      </c>
      <c r="E54" s="273" t="s">
        <v>324</v>
      </c>
      <c r="F54" s="153"/>
      <c r="G54" s="415"/>
      <c r="H54" s="247" t="s">
        <v>341</v>
      </c>
      <c r="I54" s="332" t="s">
        <v>357</v>
      </c>
      <c r="J54" s="350"/>
      <c r="K54" s="350"/>
      <c r="L54" s="350"/>
      <c r="M54" s="350"/>
      <c r="N54" s="312"/>
      <c r="O54" s="351">
        <f>O46</f>
        <v>92</v>
      </c>
      <c r="P54" s="149" t="s">
        <v>332</v>
      </c>
    </row>
    <row r="55" spans="1:16" ht="22.5" x14ac:dyDescent="0.35">
      <c r="A55" s="153"/>
      <c r="B55" s="337">
        <v>9</v>
      </c>
      <c r="C55" s="320" t="s">
        <v>358</v>
      </c>
      <c r="D55" s="329">
        <v>810</v>
      </c>
      <c r="E55" s="330">
        <v>765</v>
      </c>
      <c r="F55" s="153"/>
      <c r="G55" s="415"/>
      <c r="H55" s="247" t="s">
        <v>45</v>
      </c>
      <c r="I55" s="332" t="s">
        <v>359</v>
      </c>
      <c r="J55" s="165"/>
      <c r="K55" s="165"/>
      <c r="L55" s="165"/>
      <c r="M55" s="165"/>
      <c r="N55" s="165"/>
      <c r="O55" s="351">
        <f>20*8</f>
        <v>160</v>
      </c>
      <c r="P55" s="149" t="s">
        <v>360</v>
      </c>
    </row>
    <row r="56" spans="1:16" ht="22.5" x14ac:dyDescent="0.35">
      <c r="A56" s="153"/>
      <c r="B56" s="338">
        <v>10</v>
      </c>
      <c r="C56" s="332" t="s">
        <v>475</v>
      </c>
      <c r="D56" s="319">
        <v>850</v>
      </c>
      <c r="E56" s="321">
        <v>800</v>
      </c>
      <c r="F56" s="153"/>
      <c r="G56" s="415"/>
      <c r="H56" s="247" t="s">
        <v>343</v>
      </c>
      <c r="I56" s="352" t="s">
        <v>361</v>
      </c>
      <c r="J56" s="350"/>
      <c r="K56" s="350"/>
      <c r="L56" s="350"/>
      <c r="M56" s="350"/>
      <c r="N56" s="312"/>
      <c r="O56" s="351">
        <f>O47</f>
        <v>45</v>
      </c>
      <c r="P56" s="149" t="s">
        <v>360</v>
      </c>
    </row>
    <row r="57" spans="1:16" ht="22.5" x14ac:dyDescent="0.35">
      <c r="A57" s="153"/>
      <c r="B57" s="338">
        <v>11</v>
      </c>
      <c r="C57" s="332" t="s">
        <v>476</v>
      </c>
      <c r="D57" s="312">
        <v>935</v>
      </c>
      <c r="E57" s="311">
        <v>880</v>
      </c>
      <c r="F57" s="153"/>
      <c r="G57" s="415"/>
      <c r="H57" s="247" t="s">
        <v>346</v>
      </c>
      <c r="I57" s="352" t="s">
        <v>362</v>
      </c>
      <c r="J57" s="350"/>
      <c r="K57" s="350"/>
      <c r="L57" s="350"/>
      <c r="M57" s="350"/>
      <c r="N57" s="351"/>
      <c r="O57" s="351">
        <f t="shared" ref="O57:O58" si="0">O48</f>
        <v>45</v>
      </c>
      <c r="P57" s="149" t="s">
        <v>360</v>
      </c>
    </row>
    <row r="58" spans="1:16" ht="23.25" thickBot="1" x14ac:dyDescent="0.4">
      <c r="A58" s="153"/>
      <c r="B58" s="339">
        <v>12</v>
      </c>
      <c r="C58" s="332" t="s">
        <v>363</v>
      </c>
      <c r="D58" s="333">
        <v>1020</v>
      </c>
      <c r="E58" s="178">
        <f>12*80</f>
        <v>960</v>
      </c>
      <c r="F58" s="153"/>
      <c r="G58" s="416"/>
      <c r="H58" s="248" t="s">
        <v>349</v>
      </c>
      <c r="I58" s="353" t="s">
        <v>364</v>
      </c>
      <c r="J58" s="354"/>
      <c r="K58" s="354"/>
      <c r="L58" s="354"/>
      <c r="M58" s="354"/>
      <c r="N58" s="322"/>
      <c r="O58" s="322">
        <f t="shared" si="0"/>
        <v>60</v>
      </c>
      <c r="P58" s="149" t="s">
        <v>360</v>
      </c>
    </row>
    <row r="59" spans="1:16" ht="22.5" x14ac:dyDescent="0.35">
      <c r="A59" s="153"/>
      <c r="B59" s="199" t="s">
        <v>321</v>
      </c>
      <c r="C59" s="200" t="s">
        <v>142</v>
      </c>
      <c r="D59" s="325">
        <f>Adders!C49</f>
        <v>108</v>
      </c>
      <c r="E59" s="272" t="s">
        <v>324</v>
      </c>
      <c r="F59" s="153"/>
      <c r="G59" s="417">
        <v>12</v>
      </c>
      <c r="H59" s="249" t="s">
        <v>330</v>
      </c>
      <c r="I59" s="320" t="s">
        <v>365</v>
      </c>
      <c r="J59" s="355"/>
      <c r="K59" s="355"/>
      <c r="L59" s="355"/>
      <c r="M59" s="355"/>
      <c r="N59" s="327"/>
      <c r="O59" s="327">
        <f>O50</f>
        <v>45</v>
      </c>
      <c r="P59" s="328" t="s">
        <v>332</v>
      </c>
    </row>
    <row r="60" spans="1:16" ht="22.5" x14ac:dyDescent="0.35">
      <c r="A60" s="153"/>
      <c r="B60" s="197" t="s">
        <v>321</v>
      </c>
      <c r="C60" s="198" t="s">
        <v>140</v>
      </c>
      <c r="D60" s="334">
        <f>Adders!C10</f>
        <v>48</v>
      </c>
      <c r="E60" s="274" t="s">
        <v>324</v>
      </c>
      <c r="F60" s="153"/>
      <c r="G60" s="415"/>
      <c r="H60" s="247" t="s">
        <v>334</v>
      </c>
      <c r="I60" s="332" t="s">
        <v>366</v>
      </c>
      <c r="J60" s="350"/>
      <c r="K60" s="350"/>
      <c r="L60" s="350"/>
      <c r="M60" s="350"/>
      <c r="N60" s="351"/>
      <c r="O60" s="351">
        <f t="shared" ref="O60:O67" si="1">O51</f>
        <v>45</v>
      </c>
      <c r="P60" s="149" t="s">
        <v>332</v>
      </c>
    </row>
    <row r="61" spans="1:16" ht="23.25" thickBot="1" x14ac:dyDescent="0.4">
      <c r="A61" s="153"/>
      <c r="B61" s="197" t="s">
        <v>321</v>
      </c>
      <c r="C61" s="201" t="s">
        <v>141</v>
      </c>
      <c r="D61" s="334">
        <f>Adders!C30</f>
        <v>48</v>
      </c>
      <c r="E61" s="274" t="s">
        <v>324</v>
      </c>
      <c r="F61" s="153"/>
      <c r="G61" s="415"/>
      <c r="H61" s="247" t="s">
        <v>337</v>
      </c>
      <c r="I61" s="332" t="s">
        <v>367</v>
      </c>
      <c r="J61" s="350"/>
      <c r="K61" s="350"/>
      <c r="L61" s="350"/>
      <c r="M61" s="350"/>
      <c r="N61" s="351"/>
      <c r="O61" s="351">
        <f t="shared" si="1"/>
        <v>60</v>
      </c>
      <c r="P61" s="149" t="s">
        <v>332</v>
      </c>
    </row>
    <row r="62" spans="1:16" ht="18.75" thickBot="1" x14ac:dyDescent="0.4">
      <c r="A62" s="153"/>
      <c r="B62" s="494" t="s">
        <v>316</v>
      </c>
      <c r="C62" s="495"/>
      <c r="D62" s="335">
        <f>((D44/4)+(D51/8)+(D58/12))/3</f>
        <v>90</v>
      </c>
      <c r="E62" s="336">
        <f>((E44/4)+(E51/8)+(E58/12))/3</f>
        <v>85</v>
      </c>
      <c r="F62" s="153"/>
      <c r="G62" s="415"/>
      <c r="H62" s="247" t="s">
        <v>339</v>
      </c>
      <c r="I62" s="332" t="s">
        <v>368</v>
      </c>
      <c r="J62" s="350"/>
      <c r="K62" s="350"/>
      <c r="L62" s="350"/>
      <c r="M62" s="350"/>
      <c r="N62" s="165"/>
      <c r="O62" s="351">
        <f t="shared" si="1"/>
        <v>75</v>
      </c>
      <c r="P62" s="149" t="s">
        <v>332</v>
      </c>
    </row>
    <row r="63" spans="1:16" ht="18.75" thickBot="1" x14ac:dyDescent="0.4">
      <c r="A63" s="153"/>
      <c r="B63" s="423" t="s">
        <v>17</v>
      </c>
      <c r="C63" s="424"/>
      <c r="D63" s="424"/>
      <c r="E63" s="425"/>
      <c r="F63" s="153"/>
      <c r="G63" s="415"/>
      <c r="H63" s="247" t="s">
        <v>341</v>
      </c>
      <c r="I63" s="332" t="s">
        <v>369</v>
      </c>
      <c r="J63" s="350"/>
      <c r="K63" s="350"/>
      <c r="L63" s="350"/>
      <c r="M63" s="350"/>
      <c r="N63" s="312"/>
      <c r="O63" s="351">
        <f t="shared" si="1"/>
        <v>92</v>
      </c>
      <c r="P63" s="149" t="s">
        <v>332</v>
      </c>
    </row>
    <row r="64" spans="1:16" ht="18" x14ac:dyDescent="0.35">
      <c r="A64" s="153"/>
      <c r="B64" s="343" t="s">
        <v>370</v>
      </c>
      <c r="C64" s="344" t="s">
        <v>371</v>
      </c>
      <c r="D64" s="345">
        <f>Adders!C60</f>
        <v>25</v>
      </c>
      <c r="E64" s="167" t="s">
        <v>298</v>
      </c>
      <c r="F64" s="153"/>
      <c r="G64" s="415"/>
      <c r="H64" s="247" t="s">
        <v>45</v>
      </c>
      <c r="I64" s="332" t="s">
        <v>372</v>
      </c>
      <c r="J64" s="165"/>
      <c r="K64" s="165"/>
      <c r="L64" s="165"/>
      <c r="M64" s="165"/>
      <c r="N64" s="165"/>
      <c r="O64" s="351">
        <f>20*12</f>
        <v>240</v>
      </c>
      <c r="P64" s="149" t="s">
        <v>373</v>
      </c>
    </row>
    <row r="65" spans="1:16" ht="18" x14ac:dyDescent="0.35">
      <c r="A65" s="153"/>
      <c r="B65" s="250" t="s">
        <v>268</v>
      </c>
      <c r="C65" s="205" t="s">
        <v>374</v>
      </c>
      <c r="D65" s="166">
        <f>Adders!C18</f>
        <v>300</v>
      </c>
      <c r="E65" s="25" t="s">
        <v>3</v>
      </c>
      <c r="F65" s="153"/>
      <c r="G65" s="415"/>
      <c r="H65" s="247" t="s">
        <v>343</v>
      </c>
      <c r="I65" s="352" t="s">
        <v>375</v>
      </c>
      <c r="J65" s="350"/>
      <c r="K65" s="350"/>
      <c r="L65" s="350"/>
      <c r="M65" s="350"/>
      <c r="N65" s="312"/>
      <c r="O65" s="351">
        <f t="shared" si="1"/>
        <v>45</v>
      </c>
      <c r="P65" s="149" t="s">
        <v>373</v>
      </c>
    </row>
    <row r="66" spans="1:16" ht="18" x14ac:dyDescent="0.35">
      <c r="A66" s="153"/>
      <c r="B66" s="250" t="s">
        <v>46</v>
      </c>
      <c r="C66" s="194" t="s">
        <v>376</v>
      </c>
      <c r="D66" s="166">
        <f>Adders!C35</f>
        <v>200</v>
      </c>
      <c r="E66" s="157" t="s">
        <v>77</v>
      </c>
      <c r="F66" s="153"/>
      <c r="G66" s="415"/>
      <c r="H66" s="247" t="s">
        <v>346</v>
      </c>
      <c r="I66" s="352" t="s">
        <v>377</v>
      </c>
      <c r="J66" s="350"/>
      <c r="K66" s="350"/>
      <c r="L66" s="350"/>
      <c r="M66" s="350"/>
      <c r="N66" s="351"/>
      <c r="O66" s="351">
        <f t="shared" si="1"/>
        <v>45</v>
      </c>
      <c r="P66" s="149" t="s">
        <v>373</v>
      </c>
    </row>
    <row r="67" spans="1:16" ht="18.75" thickBot="1" x14ac:dyDescent="0.4">
      <c r="A67" s="152"/>
      <c r="B67" s="250" t="s">
        <v>48</v>
      </c>
      <c r="C67" s="194" t="s">
        <v>378</v>
      </c>
      <c r="D67" s="312">
        <f>Adders!C39</f>
        <v>76</v>
      </c>
      <c r="E67" s="313" t="s">
        <v>3</v>
      </c>
      <c r="F67" s="153"/>
      <c r="G67" s="416"/>
      <c r="H67" s="248" t="s">
        <v>349</v>
      </c>
      <c r="I67" s="353" t="s">
        <v>379</v>
      </c>
      <c r="J67" s="354"/>
      <c r="K67" s="354"/>
      <c r="L67" s="354"/>
      <c r="M67" s="354"/>
      <c r="N67" s="322"/>
      <c r="O67" s="322">
        <f t="shared" si="1"/>
        <v>60</v>
      </c>
      <c r="P67" s="323" t="s">
        <v>373</v>
      </c>
    </row>
    <row r="68" spans="1:16" ht="18" x14ac:dyDescent="0.35">
      <c r="A68" s="152"/>
      <c r="B68" s="250" t="s">
        <v>51</v>
      </c>
      <c r="C68" s="194" t="s">
        <v>6</v>
      </c>
      <c r="D68" s="312">
        <f>Adders!C43</f>
        <v>150</v>
      </c>
      <c r="E68" s="313" t="s">
        <v>3</v>
      </c>
      <c r="F68" s="153"/>
      <c r="G68" s="152"/>
      <c r="H68" s="152"/>
      <c r="I68" s="152"/>
      <c r="J68" s="152"/>
      <c r="K68" s="152"/>
      <c r="L68" s="152"/>
      <c r="M68" s="152"/>
      <c r="N68" s="152"/>
      <c r="O68" s="152"/>
      <c r="P68" s="152"/>
    </row>
    <row r="69" spans="1:16" ht="18" x14ac:dyDescent="0.35">
      <c r="A69" s="152"/>
      <c r="B69" s="250" t="s">
        <v>41</v>
      </c>
      <c r="C69" s="194" t="s">
        <v>380</v>
      </c>
      <c r="D69" s="312">
        <f>Adders!C44</f>
        <v>32</v>
      </c>
      <c r="E69" s="313" t="s">
        <v>67</v>
      </c>
      <c r="F69" s="153"/>
      <c r="G69" s="152"/>
      <c r="H69" s="152"/>
      <c r="I69" s="152"/>
      <c r="J69" s="152"/>
      <c r="K69" s="152"/>
      <c r="L69" s="152"/>
      <c r="M69" s="152"/>
      <c r="N69" s="152"/>
      <c r="O69" s="152"/>
      <c r="P69" s="152"/>
    </row>
    <row r="70" spans="1:16" ht="18" x14ac:dyDescent="0.35">
      <c r="A70" s="152"/>
      <c r="B70" s="250" t="s">
        <v>49</v>
      </c>
      <c r="C70" s="194" t="s">
        <v>10</v>
      </c>
      <c r="D70" s="312">
        <f>Adders!C53</f>
        <v>76</v>
      </c>
      <c r="E70" s="313" t="s">
        <v>3</v>
      </c>
      <c r="F70" s="153"/>
      <c r="G70" s="152"/>
      <c r="H70" s="152"/>
      <c r="I70" s="152"/>
      <c r="J70" s="152"/>
      <c r="K70" s="152"/>
      <c r="L70" s="152"/>
      <c r="M70" s="152"/>
      <c r="N70" s="152"/>
      <c r="O70" s="152"/>
      <c r="P70" s="152"/>
    </row>
    <row r="71" spans="1:16" ht="18" x14ac:dyDescent="0.35">
      <c r="A71" s="152"/>
      <c r="B71" s="250" t="s">
        <v>58</v>
      </c>
      <c r="C71" s="194" t="s">
        <v>381</v>
      </c>
      <c r="D71" s="312">
        <f>Adders!C64</f>
        <v>32</v>
      </c>
      <c r="E71" s="313" t="s">
        <v>67</v>
      </c>
      <c r="F71" s="153"/>
      <c r="G71" s="152"/>
      <c r="H71" s="152"/>
      <c r="I71" s="152"/>
      <c r="J71" s="152"/>
      <c r="K71" s="152"/>
      <c r="L71" s="152"/>
      <c r="M71" s="152"/>
      <c r="N71" s="152"/>
      <c r="O71" s="152"/>
      <c r="P71" s="152"/>
    </row>
    <row r="72" spans="1:16" ht="18" x14ac:dyDescent="0.35">
      <c r="A72" s="152"/>
      <c r="B72" s="250" t="s">
        <v>432</v>
      </c>
      <c r="C72" s="194" t="s">
        <v>433</v>
      </c>
      <c r="D72" s="492" t="s">
        <v>304</v>
      </c>
      <c r="E72" s="491"/>
      <c r="F72" s="153"/>
      <c r="G72" s="152"/>
      <c r="H72" s="152"/>
      <c r="I72" s="152"/>
      <c r="J72" s="152"/>
      <c r="K72" s="152"/>
      <c r="L72" s="152"/>
      <c r="M72" s="152"/>
      <c r="N72" s="152"/>
      <c r="O72" s="152"/>
      <c r="P72" s="152"/>
    </row>
    <row r="73" spans="1:16" ht="18" x14ac:dyDescent="0.35">
      <c r="A73" s="152"/>
      <c r="B73" s="250" t="s">
        <v>43</v>
      </c>
      <c r="C73" s="194" t="s">
        <v>4</v>
      </c>
      <c r="D73" s="312">
        <f>Adders!C36</f>
        <v>700</v>
      </c>
      <c r="E73" s="313" t="s">
        <v>68</v>
      </c>
      <c r="F73" s="153"/>
      <c r="G73" s="152"/>
      <c r="H73" s="152"/>
      <c r="I73" s="152"/>
      <c r="J73" s="152"/>
      <c r="K73" s="152"/>
      <c r="L73" s="152"/>
      <c r="M73" s="152"/>
      <c r="N73" s="152"/>
      <c r="O73" s="152"/>
      <c r="P73" s="152"/>
    </row>
    <row r="74" spans="1:16" ht="17.25" thickBot="1" x14ac:dyDescent="0.35">
      <c r="A74" s="152"/>
      <c r="B74" s="346" t="s">
        <v>440</v>
      </c>
      <c r="C74" s="196" t="s">
        <v>9</v>
      </c>
      <c r="D74" s="155">
        <f>Adders!C23</f>
        <v>900</v>
      </c>
      <c r="E74" s="159" t="s">
        <v>68</v>
      </c>
      <c r="F74" s="153"/>
      <c r="G74" s="152"/>
      <c r="H74" s="152"/>
      <c r="I74" s="152"/>
      <c r="J74" s="152"/>
      <c r="K74" s="152"/>
      <c r="L74" s="152"/>
      <c r="M74" s="152"/>
      <c r="N74" s="152"/>
      <c r="O74" s="152"/>
      <c r="P74" s="152"/>
    </row>
    <row r="75" spans="1:16" ht="16.5" x14ac:dyDescent="0.3">
      <c r="B75" s="388" t="s">
        <v>16</v>
      </c>
      <c r="C75" s="388"/>
      <c r="D75" s="388"/>
      <c r="E75" s="388"/>
      <c r="G75" s="152"/>
      <c r="H75" s="152"/>
      <c r="I75" s="152"/>
      <c r="J75" s="152"/>
      <c r="K75" s="152"/>
      <c r="L75" s="152"/>
      <c r="M75" s="152"/>
      <c r="N75" s="152"/>
      <c r="O75" s="152"/>
      <c r="P75" s="152"/>
    </row>
    <row r="76" spans="1:16" ht="16.5" x14ac:dyDescent="0.3">
      <c r="B76" s="387" t="s">
        <v>149</v>
      </c>
      <c r="C76" s="387"/>
      <c r="D76" s="387"/>
      <c r="E76" s="387"/>
      <c r="G76" s="152"/>
      <c r="H76" s="152"/>
      <c r="I76" s="152"/>
      <c r="J76" s="152"/>
      <c r="K76" s="152"/>
      <c r="L76" s="152"/>
      <c r="M76" s="152"/>
      <c r="N76" s="152"/>
      <c r="O76" s="152"/>
      <c r="P76" s="152"/>
    </row>
    <row r="77" spans="1:16" ht="16.5" x14ac:dyDescent="0.3">
      <c r="B77" s="387" t="s">
        <v>194</v>
      </c>
      <c r="C77" s="387"/>
      <c r="D77" s="387"/>
      <c r="E77" s="387"/>
      <c r="G77" s="152"/>
      <c r="H77" s="152"/>
      <c r="I77" s="152"/>
      <c r="J77" s="152"/>
      <c r="K77" s="152"/>
      <c r="L77" s="152"/>
      <c r="M77" s="152"/>
      <c r="N77" s="152"/>
      <c r="O77" s="152"/>
      <c r="P77" s="152"/>
    </row>
    <row r="78" spans="1:16" ht="16.5" x14ac:dyDescent="0.3">
      <c r="B78" s="387" t="s">
        <v>150</v>
      </c>
      <c r="C78" s="387"/>
      <c r="D78" s="387"/>
      <c r="E78" s="387"/>
      <c r="G78" s="152"/>
      <c r="H78" s="152"/>
      <c r="I78" s="152"/>
      <c r="J78" s="152"/>
      <c r="K78" s="152"/>
      <c r="L78" s="152"/>
      <c r="M78" s="152"/>
      <c r="N78" s="152"/>
      <c r="O78" s="152"/>
      <c r="P78" s="152"/>
    </row>
    <row r="79" spans="1:16" ht="16.5" x14ac:dyDescent="0.3">
      <c r="B79" s="153"/>
      <c r="C79" s="153"/>
      <c r="D79" s="153"/>
      <c r="E79" s="153"/>
    </row>
  </sheetData>
  <sheetProtection algorithmName="SHA-512" hashValue="W+sBjE+wMKg8DaDk0rf/u1CBN9jDPkVBI+azM5X3ZxXlc60eydGvE/e1tOOo3NYA5uzc9Fn8yuXUDrL2ZligWA==" saltValue="i/1TZKcSBaE/ea2mfaZDfg==" spinCount="100000" sheet="1" objects="1" scenarios="1" selectLockedCells="1" selectUnlockedCells="1"/>
  <mergeCells count="29">
    <mergeCell ref="G2:I2"/>
    <mergeCell ref="B26:C26"/>
    <mergeCell ref="B37:E37"/>
    <mergeCell ref="B39:E39"/>
    <mergeCell ref="B40:E40"/>
    <mergeCell ref="B2:E2"/>
    <mergeCell ref="B3:E3"/>
    <mergeCell ref="B4:E4"/>
    <mergeCell ref="B38:E38"/>
    <mergeCell ref="B29:E29"/>
    <mergeCell ref="B30:E30"/>
    <mergeCell ref="B31:E31"/>
    <mergeCell ref="B32:E32"/>
    <mergeCell ref="G37:P38"/>
    <mergeCell ref="G39:P40"/>
    <mergeCell ref="B75:E75"/>
    <mergeCell ref="B76:E76"/>
    <mergeCell ref="B77:E77"/>
    <mergeCell ref="B78:E78"/>
    <mergeCell ref="H11:I11"/>
    <mergeCell ref="D72:E72"/>
    <mergeCell ref="G42:G49"/>
    <mergeCell ref="G50:G58"/>
    <mergeCell ref="G59:G67"/>
    <mergeCell ref="B62:C62"/>
    <mergeCell ref="B63:E63"/>
    <mergeCell ref="G18:J18"/>
    <mergeCell ref="G26:J26"/>
    <mergeCell ref="G27:J27"/>
  </mergeCells>
  <pageMargins left="0.11811023622047245" right="0.11811023622047245" top="0.15748031496062992" bottom="0.19685039370078741" header="0.11811023622047245" footer="0"/>
  <pageSetup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364"/>
  <sheetViews>
    <sheetView workbookViewId="0">
      <selection activeCell="G2" sqref="G2:J11"/>
    </sheetView>
  </sheetViews>
  <sheetFormatPr defaultRowHeight="15" x14ac:dyDescent="0.25"/>
  <cols>
    <col min="3" max="3" width="52.42578125" customWidth="1"/>
    <col min="4" max="4" width="10.42578125" bestFit="1" customWidth="1"/>
    <col min="5" max="5" width="16" bestFit="1" customWidth="1"/>
    <col min="7" max="7" width="51.42578125" bestFit="1" customWidth="1"/>
  </cols>
  <sheetData>
    <row r="1" spans="1:10" ht="17.25" thickBot="1" x14ac:dyDescent="0.35">
      <c r="A1" s="153"/>
      <c r="B1" s="153"/>
      <c r="C1" s="153"/>
      <c r="D1" s="153"/>
      <c r="E1" s="153"/>
      <c r="F1" s="12"/>
      <c r="G1" s="12"/>
      <c r="H1" s="12"/>
      <c r="I1" s="12"/>
      <c r="J1" s="12"/>
    </row>
    <row r="2" spans="1:10" ht="32.25" customHeight="1" thickBot="1" x14ac:dyDescent="0.35">
      <c r="A2" s="153"/>
      <c r="B2" s="480" t="s">
        <v>71</v>
      </c>
      <c r="C2" s="481"/>
      <c r="D2" s="481"/>
      <c r="E2" s="482"/>
      <c r="F2" s="12"/>
      <c r="G2" s="480" t="s">
        <v>126</v>
      </c>
      <c r="H2" s="481"/>
      <c r="I2" s="481"/>
      <c r="J2" s="482"/>
    </row>
    <row r="3" spans="1:10" ht="18.75" customHeight="1" x14ac:dyDescent="0.3">
      <c r="A3" s="153"/>
      <c r="B3" s="436" t="s">
        <v>74</v>
      </c>
      <c r="C3" s="437"/>
      <c r="D3" s="437"/>
      <c r="E3" s="438"/>
      <c r="F3" s="12"/>
      <c r="G3" s="254"/>
      <c r="H3" s="255"/>
      <c r="I3" s="255"/>
      <c r="J3" s="256"/>
    </row>
    <row r="4" spans="1:10" ht="16.5" customHeight="1" x14ac:dyDescent="0.3">
      <c r="A4" s="153"/>
      <c r="B4" s="485" t="s">
        <v>75</v>
      </c>
      <c r="C4" s="486"/>
      <c r="D4" s="486"/>
      <c r="E4" s="487"/>
      <c r="F4" s="12"/>
      <c r="G4" s="357" t="s">
        <v>127</v>
      </c>
      <c r="H4" s="202" t="s">
        <v>128</v>
      </c>
      <c r="I4" s="10" t="s">
        <v>129</v>
      </c>
      <c r="J4" s="358" t="s">
        <v>130</v>
      </c>
    </row>
    <row r="5" spans="1:10" ht="17.25" thickBot="1" x14ac:dyDescent="0.35">
      <c r="A5" s="153"/>
      <c r="B5" s="303" t="s">
        <v>15</v>
      </c>
      <c r="C5" s="304" t="s">
        <v>107</v>
      </c>
      <c r="D5" s="303" t="s">
        <v>76</v>
      </c>
      <c r="E5" s="305" t="s">
        <v>12</v>
      </c>
      <c r="F5" s="12"/>
      <c r="G5" s="257" t="s">
        <v>131</v>
      </c>
      <c r="H5" s="258">
        <f>Adders!C65</f>
        <v>85.8</v>
      </c>
      <c r="I5" s="259" t="s">
        <v>132</v>
      </c>
      <c r="J5" s="260" t="s">
        <v>133</v>
      </c>
    </row>
    <row r="6" spans="1:10" ht="18" customHeight="1" x14ac:dyDescent="0.35">
      <c r="A6" s="153"/>
      <c r="B6" s="337">
        <v>1</v>
      </c>
      <c r="C6" s="320" t="s">
        <v>382</v>
      </c>
      <c r="D6" s="329">
        <v>140</v>
      </c>
      <c r="E6" s="330">
        <v>135</v>
      </c>
      <c r="F6" s="12"/>
      <c r="G6" s="219" t="s">
        <v>135</v>
      </c>
      <c r="H6" s="220">
        <f>Adders!C66</f>
        <v>79.2</v>
      </c>
      <c r="I6" s="221" t="s">
        <v>133</v>
      </c>
      <c r="J6" s="222" t="s">
        <v>134</v>
      </c>
    </row>
    <row r="7" spans="1:10" ht="15" customHeight="1" x14ac:dyDescent="0.35">
      <c r="A7" s="153"/>
      <c r="B7" s="338">
        <v>2</v>
      </c>
      <c r="C7" s="332" t="s">
        <v>383</v>
      </c>
      <c r="D7" s="319">
        <v>260</v>
      </c>
      <c r="E7" s="321">
        <v>250</v>
      </c>
      <c r="F7" s="12"/>
      <c r="G7" s="219" t="s">
        <v>136</v>
      </c>
      <c r="H7" s="220">
        <f>Adders!C67</f>
        <v>72.600000000000009</v>
      </c>
      <c r="I7" s="221" t="s">
        <v>132</v>
      </c>
      <c r="J7" s="222" t="s">
        <v>133</v>
      </c>
    </row>
    <row r="8" spans="1:10" ht="15.75" customHeight="1" thickBot="1" x14ac:dyDescent="0.4">
      <c r="A8" s="153"/>
      <c r="B8" s="338">
        <v>3</v>
      </c>
      <c r="C8" s="332" t="s">
        <v>384</v>
      </c>
      <c r="D8" s="312">
        <v>300</v>
      </c>
      <c r="E8" s="311">
        <v>285</v>
      </c>
      <c r="F8" s="12"/>
      <c r="G8" s="362" t="s">
        <v>498</v>
      </c>
      <c r="H8" s="223">
        <f>Adders!C68</f>
        <v>105.60000000000001</v>
      </c>
      <c r="I8" s="224" t="s">
        <v>132</v>
      </c>
      <c r="J8" s="225" t="s">
        <v>133</v>
      </c>
    </row>
    <row r="9" spans="1:10" ht="18.75" customHeight="1" thickBot="1" x14ac:dyDescent="0.4">
      <c r="A9" s="153"/>
      <c r="B9" s="339">
        <v>4</v>
      </c>
      <c r="C9" s="332" t="s">
        <v>385</v>
      </c>
      <c r="D9" s="333">
        <v>340</v>
      </c>
      <c r="E9" s="178">
        <v>320</v>
      </c>
      <c r="F9" s="12"/>
      <c r="G9" s="359" t="s">
        <v>137</v>
      </c>
      <c r="H9" s="359"/>
      <c r="I9" s="359"/>
      <c r="J9" s="359"/>
    </row>
    <row r="10" spans="1:10" ht="15" customHeight="1" x14ac:dyDescent="0.35">
      <c r="A10" s="153"/>
      <c r="B10" s="340"/>
      <c r="C10" s="200" t="s">
        <v>140</v>
      </c>
      <c r="D10" s="325">
        <f>Adders!C4</f>
        <v>8</v>
      </c>
      <c r="E10" s="272" t="s">
        <v>307</v>
      </c>
      <c r="F10" s="12"/>
      <c r="G10" s="479" t="s">
        <v>138</v>
      </c>
      <c r="H10" s="479"/>
      <c r="I10" s="479"/>
      <c r="J10" s="479"/>
    </row>
    <row r="11" spans="1:10" ht="15" customHeight="1" thickBot="1" x14ac:dyDescent="0.4">
      <c r="A11" s="153"/>
      <c r="B11" s="341"/>
      <c r="C11" s="201" t="s">
        <v>141</v>
      </c>
      <c r="D11" s="326">
        <f>Adders!C25</f>
        <v>8</v>
      </c>
      <c r="E11" s="273" t="s">
        <v>307</v>
      </c>
      <c r="F11" s="12"/>
      <c r="G11" s="479" t="s">
        <v>139</v>
      </c>
      <c r="H11" s="479"/>
      <c r="I11" s="479"/>
      <c r="J11" s="479"/>
    </row>
    <row r="12" spans="1:10" ht="15.75" customHeight="1" x14ac:dyDescent="0.35">
      <c r="A12" s="153"/>
      <c r="B12" s="337">
        <v>5</v>
      </c>
      <c r="C12" s="320" t="s">
        <v>386</v>
      </c>
      <c r="D12" s="329">
        <v>400</v>
      </c>
      <c r="E12" s="330">
        <v>375</v>
      </c>
      <c r="F12" s="12"/>
      <c r="G12" s="479"/>
      <c r="H12" s="479"/>
      <c r="I12" s="479"/>
      <c r="J12" s="479"/>
    </row>
    <row r="13" spans="1:10" ht="18.75" customHeight="1" x14ac:dyDescent="0.35">
      <c r="A13" s="153"/>
      <c r="B13" s="338">
        <v>6</v>
      </c>
      <c r="C13" s="332" t="s">
        <v>387</v>
      </c>
      <c r="D13" s="319">
        <v>480</v>
      </c>
      <c r="E13" s="321">
        <v>450</v>
      </c>
      <c r="F13" s="12"/>
      <c r="G13" s="474" t="s">
        <v>321</v>
      </c>
      <c r="H13" s="526"/>
      <c r="I13" s="526"/>
      <c r="J13" s="526"/>
    </row>
    <row r="14" spans="1:10" ht="15" customHeight="1" x14ac:dyDescent="0.35">
      <c r="A14" s="153"/>
      <c r="B14" s="338">
        <v>7</v>
      </c>
      <c r="C14" s="332" t="s">
        <v>388</v>
      </c>
      <c r="D14" s="312">
        <v>560</v>
      </c>
      <c r="E14" s="311">
        <v>525</v>
      </c>
      <c r="F14" s="12"/>
      <c r="G14" s="474" t="s">
        <v>321</v>
      </c>
      <c r="H14" s="526"/>
      <c r="I14" s="526"/>
      <c r="J14" s="526"/>
    </row>
    <row r="15" spans="1:10" ht="15" customHeight="1" thickBot="1" x14ac:dyDescent="0.4">
      <c r="A15" s="153"/>
      <c r="B15" s="339">
        <v>8</v>
      </c>
      <c r="C15" s="332" t="s">
        <v>389</v>
      </c>
      <c r="D15" s="333">
        <v>640</v>
      </c>
      <c r="E15" s="178">
        <v>600</v>
      </c>
      <c r="F15" s="12"/>
      <c r="G15" s="12"/>
      <c r="H15" s="12"/>
      <c r="I15" s="12"/>
      <c r="J15" s="12"/>
    </row>
    <row r="16" spans="1:10" ht="15.75" customHeight="1" x14ac:dyDescent="0.35">
      <c r="A16" s="153"/>
      <c r="B16" s="340"/>
      <c r="C16" s="200" t="s">
        <v>142</v>
      </c>
      <c r="D16" s="325">
        <f>Adders!C45</f>
        <v>36</v>
      </c>
      <c r="E16" s="272" t="s">
        <v>307</v>
      </c>
      <c r="F16" s="12"/>
      <c r="G16" s="12"/>
      <c r="H16" s="12"/>
      <c r="I16" s="12"/>
      <c r="J16" s="12"/>
    </row>
    <row r="17" spans="1:12" ht="22.5" x14ac:dyDescent="0.35">
      <c r="A17" s="153"/>
      <c r="B17" s="342"/>
      <c r="C17" s="198" t="s">
        <v>140</v>
      </c>
      <c r="D17" s="334">
        <f>Adders!C5</f>
        <v>16</v>
      </c>
      <c r="E17" s="274" t="s">
        <v>307</v>
      </c>
      <c r="F17" s="12"/>
      <c r="G17" s="12"/>
      <c r="H17" s="12"/>
      <c r="I17" s="12"/>
      <c r="J17" s="12"/>
    </row>
    <row r="18" spans="1:12" ht="23.25" thickBot="1" x14ac:dyDescent="0.4">
      <c r="A18" s="153"/>
      <c r="B18" s="341"/>
      <c r="C18" s="201" t="s">
        <v>141</v>
      </c>
      <c r="D18" s="326">
        <f>Adders!C26</f>
        <v>16</v>
      </c>
      <c r="E18" s="273" t="s">
        <v>307</v>
      </c>
      <c r="F18" s="12"/>
      <c r="G18" s="12"/>
      <c r="H18" s="12"/>
      <c r="I18" s="12"/>
      <c r="J18" s="12"/>
    </row>
    <row r="19" spans="1:12" ht="22.5" x14ac:dyDescent="0.35">
      <c r="A19" s="153"/>
      <c r="B19" s="337">
        <v>9</v>
      </c>
      <c r="C19" s="320" t="s">
        <v>390</v>
      </c>
      <c r="D19" s="329">
        <v>720</v>
      </c>
      <c r="E19" s="330">
        <v>675</v>
      </c>
      <c r="F19" s="12"/>
      <c r="G19" s="12"/>
      <c r="H19" s="12"/>
      <c r="I19" s="12"/>
      <c r="J19" s="12"/>
    </row>
    <row r="20" spans="1:12" ht="22.5" x14ac:dyDescent="0.35">
      <c r="A20" s="153"/>
      <c r="B20" s="338">
        <v>10</v>
      </c>
      <c r="C20" s="332" t="s">
        <v>391</v>
      </c>
      <c r="D20" s="319">
        <v>750</v>
      </c>
      <c r="E20" s="321">
        <v>700</v>
      </c>
      <c r="F20" s="12"/>
      <c r="G20" s="12"/>
      <c r="H20" s="12"/>
      <c r="I20" s="12"/>
      <c r="J20" s="12"/>
    </row>
    <row r="21" spans="1:12" ht="22.5" x14ac:dyDescent="0.35">
      <c r="A21" s="153"/>
      <c r="B21" s="338">
        <v>11</v>
      </c>
      <c r="C21" s="332" t="s">
        <v>392</v>
      </c>
      <c r="D21" s="312">
        <v>825</v>
      </c>
      <c r="E21" s="311">
        <v>770</v>
      </c>
      <c r="F21" s="12"/>
      <c r="G21" s="12"/>
      <c r="H21" s="12"/>
      <c r="I21" s="12"/>
      <c r="J21" s="12"/>
    </row>
    <row r="22" spans="1:12" ht="23.25" thickBot="1" x14ac:dyDescent="0.4">
      <c r="A22" s="153"/>
      <c r="B22" s="339">
        <v>12</v>
      </c>
      <c r="C22" s="332" t="s">
        <v>393</v>
      </c>
      <c r="D22" s="333">
        <v>900</v>
      </c>
      <c r="E22" s="178">
        <v>840</v>
      </c>
      <c r="F22" s="12"/>
      <c r="G22" s="153" t="s">
        <v>321</v>
      </c>
      <c r="H22" s="12"/>
      <c r="I22" s="12"/>
      <c r="J22" s="12"/>
    </row>
    <row r="23" spans="1:12" ht="22.5" x14ac:dyDescent="0.35">
      <c r="A23" s="153"/>
      <c r="B23" s="199"/>
      <c r="C23" s="200" t="s">
        <v>142</v>
      </c>
      <c r="D23" s="325">
        <f>Adders!C46</f>
        <v>36</v>
      </c>
      <c r="E23" s="272" t="s">
        <v>307</v>
      </c>
      <c r="F23" s="12"/>
      <c r="G23" s="12"/>
      <c r="H23" s="12"/>
      <c r="I23" s="12"/>
      <c r="J23" s="12"/>
    </row>
    <row r="24" spans="1:12" ht="22.5" x14ac:dyDescent="0.35">
      <c r="A24" s="153"/>
      <c r="B24" s="197"/>
      <c r="C24" s="198" t="s">
        <v>140</v>
      </c>
      <c r="D24" s="334">
        <f>Adders!C6</f>
        <v>24</v>
      </c>
      <c r="E24" s="274" t="s">
        <v>307</v>
      </c>
      <c r="F24" s="12"/>
      <c r="G24" s="12"/>
      <c r="H24" s="12"/>
      <c r="I24" s="12"/>
      <c r="J24" s="12"/>
    </row>
    <row r="25" spans="1:12" ht="23.25" thickBot="1" x14ac:dyDescent="0.4">
      <c r="A25" s="153"/>
      <c r="B25" s="197"/>
      <c r="C25" s="198" t="s">
        <v>141</v>
      </c>
      <c r="D25" s="334">
        <f>Adders!C27</f>
        <v>24</v>
      </c>
      <c r="E25" s="274" t="s">
        <v>307</v>
      </c>
      <c r="F25" s="12"/>
      <c r="G25" s="12"/>
      <c r="H25" s="12"/>
      <c r="I25" s="12"/>
      <c r="J25" s="12"/>
      <c r="L25" s="6"/>
    </row>
    <row r="26" spans="1:12" ht="17.25" thickBot="1" x14ac:dyDescent="0.35">
      <c r="A26" s="153"/>
      <c r="B26" s="472" t="s">
        <v>316</v>
      </c>
      <c r="C26" s="473"/>
      <c r="D26" s="335">
        <f>((D9/4)+(D15/8)+(D22/12))/3</f>
        <v>80</v>
      </c>
      <c r="E26" s="336">
        <f>((E9/4)+(E15/8)+(E22/12))/3</f>
        <v>75</v>
      </c>
      <c r="F26" s="12"/>
      <c r="G26" s="12"/>
      <c r="H26" s="12"/>
      <c r="I26" s="12"/>
      <c r="J26" s="12"/>
      <c r="L26" s="6"/>
    </row>
    <row r="27" spans="1:12" ht="17.25" thickBot="1" x14ac:dyDescent="0.35">
      <c r="A27" s="153"/>
      <c r="B27" s="496" t="s">
        <v>17</v>
      </c>
      <c r="C27" s="497"/>
      <c r="D27" s="497"/>
      <c r="E27" s="498"/>
      <c r="F27" s="12"/>
      <c r="G27" s="12"/>
      <c r="H27" s="12"/>
      <c r="I27" s="12"/>
      <c r="J27" s="12"/>
    </row>
    <row r="28" spans="1:12" ht="16.5" x14ac:dyDescent="0.3">
      <c r="A28" s="153"/>
      <c r="B28" s="283"/>
      <c r="C28" s="286" t="s">
        <v>318</v>
      </c>
      <c r="D28" s="286" t="s">
        <v>319</v>
      </c>
      <c r="E28" s="284" t="s">
        <v>322</v>
      </c>
      <c r="F28" s="12"/>
      <c r="G28" s="12"/>
      <c r="H28" s="12"/>
      <c r="I28" s="12"/>
      <c r="J28" s="12"/>
    </row>
    <row r="29" spans="1:12" ht="16.5" x14ac:dyDescent="0.3">
      <c r="A29" s="153"/>
      <c r="B29" s="280" t="s">
        <v>446</v>
      </c>
      <c r="C29" s="301" t="s">
        <v>447</v>
      </c>
      <c r="D29" s="77">
        <f>Adders!C60</f>
        <v>25</v>
      </c>
      <c r="E29" s="207" t="s">
        <v>206</v>
      </c>
      <c r="F29" s="12"/>
      <c r="G29" s="12"/>
      <c r="H29" s="12"/>
      <c r="I29" s="12"/>
      <c r="J29" s="12"/>
    </row>
    <row r="30" spans="1:12" ht="16.5" x14ac:dyDescent="0.3">
      <c r="A30" s="153"/>
      <c r="B30" s="276" t="s">
        <v>445</v>
      </c>
      <c r="C30" s="302" t="s">
        <v>374</v>
      </c>
      <c r="D30" s="77">
        <f>Adders!C17</f>
        <v>250</v>
      </c>
      <c r="E30" s="207" t="s">
        <v>3</v>
      </c>
      <c r="F30" s="12"/>
      <c r="G30" s="12"/>
      <c r="H30" s="12"/>
      <c r="I30" s="12"/>
      <c r="J30" s="12"/>
    </row>
    <row r="31" spans="1:12" ht="16.5" x14ac:dyDescent="0.3">
      <c r="A31" s="153"/>
      <c r="B31" s="276" t="s">
        <v>448</v>
      </c>
      <c r="C31" s="297" t="s">
        <v>376</v>
      </c>
      <c r="D31" s="77">
        <f>Adders!C35</f>
        <v>200</v>
      </c>
      <c r="E31" s="208" t="s">
        <v>77</v>
      </c>
      <c r="F31" s="12"/>
      <c r="G31" s="12"/>
      <c r="H31" s="12"/>
      <c r="I31" s="12"/>
      <c r="J31" s="12"/>
    </row>
    <row r="32" spans="1:12" ht="16.5" x14ac:dyDescent="0.3">
      <c r="A32" s="153"/>
      <c r="B32" s="276" t="s">
        <v>48</v>
      </c>
      <c r="C32" s="297" t="s">
        <v>378</v>
      </c>
      <c r="D32" s="217">
        <f>Adders!C39</f>
        <v>76</v>
      </c>
      <c r="E32" s="210" t="s">
        <v>3</v>
      </c>
      <c r="F32" s="12"/>
      <c r="G32" s="12"/>
      <c r="H32" s="12"/>
      <c r="I32" s="12"/>
      <c r="J32" s="12"/>
    </row>
    <row r="33" spans="1:10" ht="18.75" customHeight="1" x14ac:dyDescent="0.3">
      <c r="A33" s="153"/>
      <c r="B33" s="276" t="s">
        <v>51</v>
      </c>
      <c r="C33" s="297" t="s">
        <v>6</v>
      </c>
      <c r="D33" s="217">
        <f>Adders!C43</f>
        <v>150</v>
      </c>
      <c r="E33" s="210" t="s">
        <v>3</v>
      </c>
      <c r="F33" s="12"/>
      <c r="G33" s="12"/>
      <c r="H33" s="12"/>
      <c r="I33" s="12"/>
      <c r="J33" s="12"/>
    </row>
    <row r="34" spans="1:10" s="5" customFormat="1" ht="18.75" customHeight="1" x14ac:dyDescent="0.3">
      <c r="A34" s="153"/>
      <c r="B34" s="276" t="s">
        <v>41</v>
      </c>
      <c r="C34" s="297" t="s">
        <v>380</v>
      </c>
      <c r="D34" s="217">
        <f>Adders!C44</f>
        <v>32</v>
      </c>
      <c r="E34" s="210" t="s">
        <v>67</v>
      </c>
      <c r="F34" s="12"/>
      <c r="G34" s="12"/>
      <c r="H34" s="12"/>
      <c r="I34" s="12"/>
      <c r="J34" s="12"/>
    </row>
    <row r="35" spans="1:10" ht="18.75" customHeight="1" x14ac:dyDescent="0.3">
      <c r="A35" s="153"/>
      <c r="B35" s="276" t="s">
        <v>473</v>
      </c>
      <c r="C35" s="297" t="s">
        <v>474</v>
      </c>
      <c r="D35" s="217">
        <f>Adders!C64</f>
        <v>32</v>
      </c>
      <c r="E35" s="210" t="s">
        <v>67</v>
      </c>
      <c r="F35" s="12"/>
      <c r="G35" s="12"/>
      <c r="H35" s="12"/>
      <c r="I35" s="12"/>
      <c r="J35" s="12"/>
    </row>
    <row r="36" spans="1:10" ht="16.5" customHeight="1" x14ac:dyDescent="0.3">
      <c r="A36" s="153"/>
      <c r="B36" s="276" t="s">
        <v>49</v>
      </c>
      <c r="C36" s="297" t="s">
        <v>10</v>
      </c>
      <c r="D36" s="217">
        <f>Adders!C53</f>
        <v>76</v>
      </c>
      <c r="E36" s="210" t="s">
        <v>3</v>
      </c>
      <c r="F36" s="12"/>
      <c r="G36" s="12"/>
      <c r="H36" s="12"/>
      <c r="I36" s="12"/>
      <c r="J36" s="12"/>
    </row>
    <row r="37" spans="1:10" ht="16.5" customHeight="1" x14ac:dyDescent="0.3">
      <c r="A37" s="153"/>
      <c r="B37" s="276" t="s">
        <v>449</v>
      </c>
      <c r="C37" s="297" t="s">
        <v>450</v>
      </c>
      <c r="D37" s="522" t="s">
        <v>434</v>
      </c>
      <c r="E37" s="523"/>
      <c r="F37" s="12"/>
      <c r="G37" s="12"/>
      <c r="H37" s="12"/>
      <c r="I37" s="12"/>
      <c r="J37" s="12"/>
    </row>
    <row r="38" spans="1:10" ht="15.75" customHeight="1" x14ac:dyDescent="0.3">
      <c r="A38" s="153"/>
      <c r="B38" s="276" t="s">
        <v>451</v>
      </c>
      <c r="C38" s="297" t="s">
        <v>433</v>
      </c>
      <c r="D38" s="490" t="s">
        <v>304</v>
      </c>
      <c r="E38" s="491"/>
      <c r="F38" s="12"/>
      <c r="G38" s="12"/>
      <c r="H38" s="12"/>
      <c r="I38" s="12"/>
      <c r="J38" s="12"/>
    </row>
    <row r="39" spans="1:10" ht="18" customHeight="1" x14ac:dyDescent="0.3">
      <c r="A39" s="153"/>
      <c r="B39" s="276" t="s">
        <v>43</v>
      </c>
      <c r="C39" s="297" t="s">
        <v>4</v>
      </c>
      <c r="D39" s="217">
        <f>Adders!C36</f>
        <v>700</v>
      </c>
      <c r="E39" s="210" t="s">
        <v>68</v>
      </c>
      <c r="F39" s="12"/>
      <c r="G39" s="12"/>
      <c r="H39" s="12"/>
      <c r="I39" s="12"/>
      <c r="J39" s="12"/>
    </row>
    <row r="40" spans="1:10" ht="15" customHeight="1" thickBot="1" x14ac:dyDescent="0.35">
      <c r="A40" s="153"/>
      <c r="B40" s="277" t="s">
        <v>437</v>
      </c>
      <c r="C40" s="196" t="s">
        <v>9</v>
      </c>
      <c r="D40" s="211">
        <f>Adders!C23</f>
        <v>900</v>
      </c>
      <c r="E40" s="212" t="s">
        <v>68</v>
      </c>
      <c r="F40" s="12"/>
      <c r="G40" s="12"/>
      <c r="H40" s="12"/>
      <c r="I40" s="12"/>
      <c r="J40" s="12"/>
    </row>
    <row r="41" spans="1:10" ht="15.75" customHeight="1" x14ac:dyDescent="0.3">
      <c r="A41" s="153"/>
      <c r="B41" s="524" t="s">
        <v>16</v>
      </c>
      <c r="C41" s="524"/>
      <c r="D41" s="524"/>
      <c r="E41" s="524"/>
      <c r="F41" s="12"/>
      <c r="G41" s="12"/>
      <c r="H41" s="12"/>
      <c r="I41" s="12"/>
      <c r="J41" s="12"/>
    </row>
    <row r="42" spans="1:10" ht="16.5" customHeight="1" x14ac:dyDescent="0.3">
      <c r="A42" s="153"/>
      <c r="B42" s="471" t="s">
        <v>149</v>
      </c>
      <c r="C42" s="471"/>
      <c r="D42" s="471"/>
      <c r="E42" s="471"/>
      <c r="F42" s="12"/>
      <c r="G42" s="12"/>
      <c r="H42" s="12"/>
      <c r="I42" s="12"/>
      <c r="J42" s="12"/>
    </row>
    <row r="43" spans="1:10" ht="18.75" customHeight="1" x14ac:dyDescent="0.3">
      <c r="A43" s="153"/>
      <c r="B43" s="471" t="s">
        <v>196</v>
      </c>
      <c r="C43" s="471"/>
      <c r="D43" s="471"/>
      <c r="E43" s="471"/>
      <c r="F43" s="12"/>
      <c r="G43" s="12"/>
      <c r="H43" s="12"/>
      <c r="I43" s="12"/>
      <c r="J43" s="12"/>
    </row>
    <row r="44" spans="1:10" ht="15" customHeight="1" x14ac:dyDescent="0.3">
      <c r="A44" s="153"/>
      <c r="B44" s="471" t="s">
        <v>150</v>
      </c>
      <c r="C44" s="471"/>
      <c r="D44" s="471"/>
      <c r="E44" s="471"/>
      <c r="F44" s="12"/>
      <c r="G44" s="12"/>
      <c r="H44" s="12"/>
      <c r="I44" s="12"/>
      <c r="J44" s="12"/>
    </row>
    <row r="45" spans="1:10" ht="15.75" customHeight="1" x14ac:dyDescent="0.3">
      <c r="A45" s="235"/>
      <c r="B45" s="525" t="s">
        <v>137</v>
      </c>
      <c r="C45" s="525"/>
      <c r="D45" s="525"/>
      <c r="E45" s="525"/>
      <c r="F45" s="235"/>
      <c r="G45" s="12"/>
      <c r="H45" s="12"/>
      <c r="I45" s="12"/>
      <c r="J45" s="12"/>
    </row>
    <row r="46" spans="1:10" ht="0.75" customHeight="1" x14ac:dyDescent="0.3">
      <c r="A46" s="153"/>
      <c r="B46" s="479" t="s">
        <v>138</v>
      </c>
      <c r="C46" s="479"/>
      <c r="D46" s="479"/>
      <c r="E46" s="479"/>
      <c r="F46" s="235"/>
      <c r="G46" s="12"/>
      <c r="H46" s="12"/>
      <c r="I46" s="12"/>
      <c r="J46" s="12"/>
    </row>
    <row r="47" spans="1:10" ht="18" customHeight="1" x14ac:dyDescent="0.3">
      <c r="A47" s="153"/>
      <c r="B47" s="479" t="s">
        <v>139</v>
      </c>
      <c r="C47" s="479"/>
      <c r="D47" s="479"/>
      <c r="E47" s="479"/>
      <c r="F47" s="12"/>
      <c r="G47" s="12"/>
      <c r="H47" s="12"/>
      <c r="I47" s="12"/>
      <c r="J47" s="12"/>
    </row>
    <row r="48" spans="1:10" ht="24.75" customHeight="1" thickBot="1" x14ac:dyDescent="0.35">
      <c r="A48" s="153"/>
      <c r="B48" s="261"/>
      <c r="C48" s="228"/>
      <c r="D48" s="23"/>
      <c r="E48" s="262"/>
      <c r="F48" s="12"/>
      <c r="G48" s="12"/>
      <c r="H48" s="12"/>
      <c r="I48" s="12"/>
      <c r="J48" s="12"/>
    </row>
    <row r="49" spans="1:10" ht="32.25" customHeight="1" x14ac:dyDescent="0.3">
      <c r="A49" s="153"/>
      <c r="B49" s="406" t="s">
        <v>80</v>
      </c>
      <c r="C49" s="483"/>
      <c r="D49" s="483"/>
      <c r="E49" s="484"/>
      <c r="F49" s="12"/>
      <c r="G49" s="12"/>
      <c r="H49" s="12"/>
      <c r="I49" s="12"/>
      <c r="J49" s="12"/>
    </row>
    <row r="50" spans="1:10" ht="15.75" customHeight="1" thickBot="1" x14ac:dyDescent="0.35">
      <c r="A50" s="153"/>
      <c r="B50" s="516"/>
      <c r="C50" s="517"/>
      <c r="D50" s="517"/>
      <c r="E50" s="518"/>
      <c r="F50" s="12"/>
      <c r="G50" s="12"/>
      <c r="H50" s="12"/>
      <c r="I50" s="12"/>
      <c r="J50" s="12"/>
    </row>
    <row r="51" spans="1:10" ht="21" x14ac:dyDescent="0.3">
      <c r="A51" s="153"/>
      <c r="B51" s="436" t="s">
        <v>74</v>
      </c>
      <c r="C51" s="437"/>
      <c r="D51" s="437"/>
      <c r="E51" s="438"/>
      <c r="F51" s="12"/>
      <c r="G51" s="12"/>
      <c r="H51" s="12"/>
      <c r="I51" s="12"/>
      <c r="J51" s="12"/>
    </row>
    <row r="52" spans="1:10" ht="18" x14ac:dyDescent="0.3">
      <c r="A52" s="153"/>
      <c r="B52" s="485" t="s">
        <v>75</v>
      </c>
      <c r="C52" s="486"/>
      <c r="D52" s="486"/>
      <c r="E52" s="487"/>
      <c r="F52" s="12"/>
      <c r="G52" s="12"/>
      <c r="H52" s="12"/>
      <c r="I52" s="12"/>
      <c r="J52" s="12"/>
    </row>
    <row r="53" spans="1:10" ht="17.25" thickBot="1" x14ac:dyDescent="0.35">
      <c r="A53" s="153"/>
      <c r="B53" s="303" t="s">
        <v>15</v>
      </c>
      <c r="C53" s="304" t="s">
        <v>107</v>
      </c>
      <c r="D53" s="303" t="s">
        <v>76</v>
      </c>
      <c r="E53" s="305" t="s">
        <v>12</v>
      </c>
      <c r="F53" s="42"/>
      <c r="G53" s="42"/>
      <c r="H53" s="42"/>
      <c r="I53" s="42"/>
      <c r="J53" s="42"/>
    </row>
    <row r="54" spans="1:10" ht="22.5" x14ac:dyDescent="0.35">
      <c r="A54" s="153"/>
      <c r="B54" s="337">
        <v>1</v>
      </c>
      <c r="C54" s="320" t="s">
        <v>394</v>
      </c>
      <c r="D54" s="329">
        <v>155</v>
      </c>
      <c r="E54" s="330">
        <v>150</v>
      </c>
      <c r="F54" s="12"/>
      <c r="G54" s="12"/>
      <c r="H54" s="12"/>
      <c r="I54" s="12"/>
      <c r="J54" s="12"/>
    </row>
    <row r="55" spans="1:10" ht="22.5" x14ac:dyDescent="0.35">
      <c r="A55" s="153"/>
      <c r="B55" s="338">
        <v>2</v>
      </c>
      <c r="C55" s="332" t="s">
        <v>395</v>
      </c>
      <c r="D55" s="319">
        <v>290</v>
      </c>
      <c r="E55" s="321">
        <v>280</v>
      </c>
      <c r="F55" s="12"/>
      <c r="G55" s="12"/>
      <c r="H55" s="12"/>
      <c r="I55" s="12"/>
      <c r="J55" s="12"/>
    </row>
    <row r="56" spans="1:10" ht="22.5" x14ac:dyDescent="0.35">
      <c r="A56" s="153"/>
      <c r="B56" s="338">
        <v>3</v>
      </c>
      <c r="C56" s="332" t="s">
        <v>396</v>
      </c>
      <c r="D56" s="312">
        <v>300</v>
      </c>
      <c r="E56" s="311">
        <v>330</v>
      </c>
      <c r="F56" s="12"/>
      <c r="G56" s="12"/>
      <c r="H56" s="12"/>
      <c r="I56" s="12"/>
      <c r="J56" s="12"/>
    </row>
    <row r="57" spans="1:10" ht="23.25" thickBot="1" x14ac:dyDescent="0.4">
      <c r="A57" s="153"/>
      <c r="B57" s="339">
        <v>4</v>
      </c>
      <c r="C57" s="332" t="s">
        <v>397</v>
      </c>
      <c r="D57" s="333">
        <v>400</v>
      </c>
      <c r="E57" s="178">
        <v>380</v>
      </c>
      <c r="F57" s="12"/>
      <c r="G57" s="12"/>
      <c r="H57" s="12"/>
      <c r="I57" s="12"/>
      <c r="J57" s="12"/>
    </row>
    <row r="58" spans="1:10" ht="22.5" x14ac:dyDescent="0.35">
      <c r="A58" s="153"/>
      <c r="B58" s="199"/>
      <c r="C58" s="200" t="s">
        <v>142</v>
      </c>
      <c r="D58" s="325">
        <f>Adders!C47</f>
        <v>36</v>
      </c>
      <c r="E58" s="272" t="s">
        <v>307</v>
      </c>
      <c r="F58" s="12"/>
      <c r="G58" s="12"/>
      <c r="H58" s="12"/>
      <c r="I58" s="12"/>
      <c r="J58" s="12"/>
    </row>
    <row r="59" spans="1:10" ht="22.5" x14ac:dyDescent="0.35">
      <c r="A59" s="153"/>
      <c r="B59" s="197"/>
      <c r="C59" s="198" t="s">
        <v>140</v>
      </c>
      <c r="D59" s="334">
        <f>Adders!C8</f>
        <v>16</v>
      </c>
      <c r="E59" s="274" t="s">
        <v>307</v>
      </c>
      <c r="F59" s="12"/>
      <c r="G59" s="12"/>
      <c r="H59" s="12"/>
      <c r="I59" s="12"/>
      <c r="J59" s="12"/>
    </row>
    <row r="60" spans="1:10" ht="23.25" thickBot="1" x14ac:dyDescent="0.4">
      <c r="A60" s="153"/>
      <c r="B60" s="197"/>
      <c r="C60" s="198" t="s">
        <v>141</v>
      </c>
      <c r="D60" s="334">
        <f>Adders!C28</f>
        <v>16</v>
      </c>
      <c r="E60" s="274" t="s">
        <v>307</v>
      </c>
      <c r="F60" s="12"/>
      <c r="G60" s="12"/>
      <c r="H60" s="12"/>
      <c r="I60" s="12"/>
      <c r="J60" s="12"/>
    </row>
    <row r="61" spans="1:10" ht="22.5" x14ac:dyDescent="0.35">
      <c r="A61" s="153"/>
      <c r="B61" s="337">
        <v>5</v>
      </c>
      <c r="C61" s="320" t="s">
        <v>398</v>
      </c>
      <c r="D61" s="329">
        <v>475</v>
      </c>
      <c r="E61" s="330">
        <v>450</v>
      </c>
      <c r="F61" s="12"/>
      <c r="G61" s="12"/>
      <c r="H61" s="12"/>
      <c r="I61" s="12"/>
      <c r="J61" s="12"/>
    </row>
    <row r="62" spans="1:10" ht="22.5" x14ac:dyDescent="0.35">
      <c r="A62" s="153"/>
      <c r="B62" s="338">
        <v>6</v>
      </c>
      <c r="C62" s="332" t="s">
        <v>399</v>
      </c>
      <c r="D62" s="319">
        <v>570</v>
      </c>
      <c r="E62" s="321">
        <v>540</v>
      </c>
      <c r="F62" s="12"/>
      <c r="G62" s="12"/>
      <c r="H62" s="12"/>
      <c r="I62" s="12"/>
      <c r="J62" s="12"/>
    </row>
    <row r="63" spans="1:10" ht="22.5" x14ac:dyDescent="0.35">
      <c r="A63" s="153"/>
      <c r="B63" s="338">
        <v>7</v>
      </c>
      <c r="C63" s="332" t="s">
        <v>400</v>
      </c>
      <c r="D63" s="312">
        <v>665</v>
      </c>
      <c r="E63" s="311">
        <v>630</v>
      </c>
      <c r="F63" s="12"/>
      <c r="G63" s="12"/>
      <c r="H63" s="12"/>
      <c r="I63" s="12"/>
      <c r="J63" s="12"/>
    </row>
    <row r="64" spans="1:10" ht="23.25" thickBot="1" x14ac:dyDescent="0.4">
      <c r="A64" s="153"/>
      <c r="B64" s="339">
        <v>8</v>
      </c>
      <c r="C64" s="332" t="s">
        <v>401</v>
      </c>
      <c r="D64" s="333">
        <v>760</v>
      </c>
      <c r="E64" s="178">
        <v>720</v>
      </c>
      <c r="F64" s="12"/>
      <c r="G64" s="12"/>
      <c r="H64" s="12"/>
      <c r="I64" s="12"/>
      <c r="J64" s="12"/>
    </row>
    <row r="65" spans="1:10" ht="22.5" x14ac:dyDescent="0.35">
      <c r="A65" s="153"/>
      <c r="B65" s="199"/>
      <c r="C65" s="200" t="s">
        <v>142</v>
      </c>
      <c r="D65" s="325">
        <f>Adders!C48</f>
        <v>72</v>
      </c>
      <c r="E65" s="272" t="s">
        <v>307</v>
      </c>
      <c r="F65" s="12"/>
      <c r="G65" s="12"/>
      <c r="H65" s="12"/>
      <c r="I65" s="12"/>
      <c r="J65" s="12"/>
    </row>
    <row r="66" spans="1:10" s="5" customFormat="1" ht="15.75" customHeight="1" x14ac:dyDescent="0.35">
      <c r="A66" s="153"/>
      <c r="B66" s="197"/>
      <c r="C66" s="198" t="s">
        <v>140</v>
      </c>
      <c r="D66" s="334">
        <f>Adders!C9</f>
        <v>32</v>
      </c>
      <c r="E66" s="274" t="s">
        <v>307</v>
      </c>
      <c r="F66" s="12"/>
      <c r="G66" s="12"/>
      <c r="H66" s="12"/>
      <c r="I66" s="12"/>
      <c r="J66" s="12"/>
    </row>
    <row r="67" spans="1:10" ht="18.75" customHeight="1" thickBot="1" x14ac:dyDescent="0.4">
      <c r="A67" s="153"/>
      <c r="B67" s="197"/>
      <c r="C67" s="198" t="s">
        <v>141</v>
      </c>
      <c r="D67" s="334">
        <f>Adders!C29</f>
        <v>32</v>
      </c>
      <c r="E67" s="274" t="s">
        <v>307</v>
      </c>
      <c r="F67" s="12"/>
      <c r="G67" s="12"/>
      <c r="H67" s="12"/>
      <c r="I67" s="12"/>
      <c r="J67" s="12"/>
    </row>
    <row r="68" spans="1:10" ht="16.5" customHeight="1" x14ac:dyDescent="0.35">
      <c r="A68" s="153"/>
      <c r="B68" s="337">
        <v>9</v>
      </c>
      <c r="C68" s="320" t="s">
        <v>402</v>
      </c>
      <c r="D68" s="329">
        <v>855</v>
      </c>
      <c r="E68" s="330">
        <v>810</v>
      </c>
      <c r="F68" s="12"/>
      <c r="G68" s="12"/>
      <c r="H68" s="12"/>
      <c r="I68" s="12"/>
      <c r="J68" s="12"/>
    </row>
    <row r="69" spans="1:10" ht="22.5" x14ac:dyDescent="0.35">
      <c r="A69" s="153"/>
      <c r="B69" s="338">
        <v>10</v>
      </c>
      <c r="C69" s="332" t="s">
        <v>403</v>
      </c>
      <c r="D69" s="319">
        <v>900</v>
      </c>
      <c r="E69" s="321">
        <v>850</v>
      </c>
      <c r="F69" s="12"/>
      <c r="G69" s="12"/>
      <c r="H69" s="12"/>
      <c r="I69" s="12"/>
      <c r="J69" s="12"/>
    </row>
    <row r="70" spans="1:10" s="79" customFormat="1" ht="22.5" x14ac:dyDescent="0.35">
      <c r="A70" s="153"/>
      <c r="B70" s="338">
        <v>11</v>
      </c>
      <c r="C70" s="332" t="s">
        <v>404</v>
      </c>
      <c r="D70" s="312">
        <v>990</v>
      </c>
      <c r="E70" s="311">
        <v>935</v>
      </c>
      <c r="F70" s="78"/>
      <c r="G70" s="78"/>
      <c r="H70" s="78"/>
      <c r="I70" s="78"/>
      <c r="J70" s="78"/>
    </row>
    <row r="71" spans="1:10" ht="18.75" customHeight="1" thickBot="1" x14ac:dyDescent="0.4">
      <c r="A71" s="153"/>
      <c r="B71" s="339">
        <v>12</v>
      </c>
      <c r="C71" s="332" t="s">
        <v>405</v>
      </c>
      <c r="D71" s="333">
        <v>1080</v>
      </c>
      <c r="E71" s="178">
        <v>1020</v>
      </c>
      <c r="F71" s="12"/>
      <c r="G71" s="12"/>
      <c r="H71" s="12"/>
      <c r="I71" s="12"/>
      <c r="J71" s="12"/>
    </row>
    <row r="72" spans="1:10" ht="15.75" customHeight="1" x14ac:dyDescent="0.35">
      <c r="A72" s="153"/>
      <c r="B72" s="199"/>
      <c r="C72" s="200" t="s">
        <v>142</v>
      </c>
      <c r="D72" s="325">
        <f>Adders!C49</f>
        <v>108</v>
      </c>
      <c r="E72" s="272" t="s">
        <v>307</v>
      </c>
      <c r="F72" s="12"/>
      <c r="G72" s="12"/>
      <c r="H72" s="12"/>
      <c r="I72" s="12"/>
      <c r="J72" s="12"/>
    </row>
    <row r="73" spans="1:10" ht="15" customHeight="1" x14ac:dyDescent="0.35">
      <c r="A73" s="153"/>
      <c r="B73" s="197"/>
      <c r="C73" s="198" t="s">
        <v>140</v>
      </c>
      <c r="D73" s="334">
        <f>Adders!C10</f>
        <v>48</v>
      </c>
      <c r="E73" s="274" t="s">
        <v>307</v>
      </c>
      <c r="F73" s="12"/>
      <c r="G73" s="12"/>
      <c r="H73" s="12"/>
      <c r="I73" s="12"/>
      <c r="J73" s="12"/>
    </row>
    <row r="74" spans="1:10" ht="18" customHeight="1" thickBot="1" x14ac:dyDescent="0.4">
      <c r="A74" s="153"/>
      <c r="B74" s="197"/>
      <c r="C74" s="198" t="s">
        <v>141</v>
      </c>
      <c r="D74" s="334">
        <f>Adders!C30</f>
        <v>48</v>
      </c>
      <c r="E74" s="274" t="s">
        <v>307</v>
      </c>
      <c r="F74" s="12"/>
      <c r="G74" s="12"/>
      <c r="H74" s="12"/>
      <c r="I74" s="12"/>
      <c r="J74" s="12"/>
    </row>
    <row r="75" spans="1:10" ht="16.5" customHeight="1" thickBot="1" x14ac:dyDescent="0.35">
      <c r="A75" s="153"/>
      <c r="B75" s="472" t="s">
        <v>316</v>
      </c>
      <c r="C75" s="473"/>
      <c r="D75" s="335">
        <f>((D57/4)+(D64/8)+(D71/12))/3</f>
        <v>95</v>
      </c>
      <c r="E75" s="336">
        <f>((E57/4)+(E64/8)+(E71/12))/3</f>
        <v>90</v>
      </c>
      <c r="F75" s="12"/>
      <c r="G75" s="12"/>
      <c r="H75" s="12"/>
      <c r="I75" s="12"/>
      <c r="J75" s="12"/>
    </row>
    <row r="76" spans="1:10" ht="15" customHeight="1" thickBot="1" x14ac:dyDescent="0.35">
      <c r="A76" s="153"/>
      <c r="B76" s="496" t="s">
        <v>17</v>
      </c>
      <c r="C76" s="497"/>
      <c r="D76" s="497"/>
      <c r="E76" s="498"/>
      <c r="F76" s="12"/>
      <c r="G76" s="12"/>
      <c r="H76" s="12"/>
      <c r="I76" s="12"/>
      <c r="J76" s="12"/>
    </row>
    <row r="77" spans="1:10" ht="18.75" customHeight="1" x14ac:dyDescent="0.3">
      <c r="A77" s="153"/>
      <c r="B77" s="280" t="s">
        <v>446</v>
      </c>
      <c r="C77" s="301" t="s">
        <v>447</v>
      </c>
      <c r="D77" s="77">
        <f>Adders!C61</f>
        <v>50</v>
      </c>
      <c r="E77" s="207" t="s">
        <v>206</v>
      </c>
      <c r="F77" s="12"/>
      <c r="G77" s="12"/>
      <c r="H77" s="12"/>
      <c r="I77" s="12"/>
      <c r="J77" s="12"/>
    </row>
    <row r="78" spans="1:10" ht="15.75" customHeight="1" x14ac:dyDescent="0.3">
      <c r="A78" s="153"/>
      <c r="B78" s="276" t="s">
        <v>445</v>
      </c>
      <c r="C78" s="302" t="s">
        <v>374</v>
      </c>
      <c r="D78" s="77">
        <f>Adders!C18</f>
        <v>300</v>
      </c>
      <c r="E78" s="207" t="s">
        <v>3</v>
      </c>
      <c r="F78" s="12"/>
      <c r="G78" s="12"/>
      <c r="H78" s="12"/>
      <c r="I78" s="12"/>
      <c r="J78" s="12"/>
    </row>
    <row r="79" spans="1:10" ht="16.5" customHeight="1" x14ac:dyDescent="0.3">
      <c r="A79" s="153"/>
      <c r="B79" s="276" t="s">
        <v>448</v>
      </c>
      <c r="C79" s="297" t="s">
        <v>376</v>
      </c>
      <c r="D79" s="77">
        <f>Adders!C35</f>
        <v>200</v>
      </c>
      <c r="E79" s="208" t="s">
        <v>77</v>
      </c>
      <c r="F79" s="12"/>
      <c r="G79" s="12"/>
      <c r="H79" s="12"/>
      <c r="I79" s="12"/>
      <c r="J79" s="12"/>
    </row>
    <row r="80" spans="1:10" ht="15" customHeight="1" x14ac:dyDescent="0.3">
      <c r="A80" s="153"/>
      <c r="B80" s="276" t="s">
        <v>48</v>
      </c>
      <c r="C80" s="297" t="s">
        <v>378</v>
      </c>
      <c r="D80" s="217">
        <f>Adders!C39</f>
        <v>76</v>
      </c>
      <c r="E80" s="210" t="s">
        <v>3</v>
      </c>
      <c r="F80" s="12"/>
      <c r="G80" s="12"/>
      <c r="H80" s="12"/>
      <c r="I80" s="12"/>
      <c r="J80" s="12"/>
    </row>
    <row r="81" spans="1:10" ht="18.75" customHeight="1" x14ac:dyDescent="0.3">
      <c r="A81" s="153"/>
      <c r="B81" s="276" t="s">
        <v>51</v>
      </c>
      <c r="C81" s="297" t="s">
        <v>6</v>
      </c>
      <c r="D81" s="217">
        <f>Adders!C43</f>
        <v>150</v>
      </c>
      <c r="E81" s="210" t="s">
        <v>3</v>
      </c>
      <c r="F81" s="12"/>
      <c r="G81" s="12"/>
      <c r="H81" s="12"/>
      <c r="I81" s="12"/>
      <c r="J81" s="12"/>
    </row>
    <row r="82" spans="1:10" ht="15.75" customHeight="1" x14ac:dyDescent="0.3">
      <c r="A82" s="153"/>
      <c r="B82" s="276" t="s">
        <v>41</v>
      </c>
      <c r="C82" s="297" t="s">
        <v>380</v>
      </c>
      <c r="D82" s="217">
        <f>Adders!C44</f>
        <v>32</v>
      </c>
      <c r="E82" s="210" t="s">
        <v>67</v>
      </c>
      <c r="F82" s="12"/>
      <c r="G82" s="12"/>
      <c r="H82" s="12"/>
      <c r="I82" s="12"/>
      <c r="J82" s="12"/>
    </row>
    <row r="83" spans="1:10" ht="15" customHeight="1" x14ac:dyDescent="0.3">
      <c r="A83" s="153"/>
      <c r="B83" s="276" t="s">
        <v>473</v>
      </c>
      <c r="C83" s="297" t="s">
        <v>474</v>
      </c>
      <c r="D83" s="217">
        <f>Adders!C64</f>
        <v>32</v>
      </c>
      <c r="E83" s="210" t="s">
        <v>67</v>
      </c>
      <c r="F83" s="12"/>
      <c r="G83" s="12"/>
      <c r="H83" s="12"/>
      <c r="I83" s="12"/>
      <c r="J83" s="12"/>
    </row>
    <row r="84" spans="1:10" s="6" customFormat="1" ht="15.75" customHeight="1" x14ac:dyDescent="0.3">
      <c r="A84" s="263"/>
      <c r="B84" s="276" t="s">
        <v>49</v>
      </c>
      <c r="C84" s="297" t="s">
        <v>10</v>
      </c>
      <c r="D84" s="217">
        <f>Adders!C53</f>
        <v>76</v>
      </c>
      <c r="E84" s="210" t="s">
        <v>3</v>
      </c>
      <c r="F84" s="226"/>
      <c r="G84" s="226"/>
      <c r="H84" s="226"/>
      <c r="I84" s="226"/>
      <c r="J84" s="226"/>
    </row>
    <row r="85" spans="1:10" s="6" customFormat="1" ht="16.5" x14ac:dyDescent="0.3">
      <c r="A85" s="263"/>
      <c r="B85" s="276" t="s">
        <v>449</v>
      </c>
      <c r="C85" s="297" t="s">
        <v>450</v>
      </c>
      <c r="D85" s="522" t="s">
        <v>434</v>
      </c>
      <c r="E85" s="523"/>
      <c r="F85" s="226"/>
      <c r="G85" s="226"/>
      <c r="H85" s="226"/>
      <c r="I85" s="226"/>
      <c r="J85" s="226"/>
    </row>
    <row r="86" spans="1:10" s="6" customFormat="1" ht="16.5" x14ac:dyDescent="0.3">
      <c r="A86" s="263"/>
      <c r="B86" s="276" t="s">
        <v>451</v>
      </c>
      <c r="C86" s="297" t="s">
        <v>433</v>
      </c>
      <c r="D86" s="490" t="s">
        <v>304</v>
      </c>
      <c r="E86" s="491"/>
      <c r="F86" s="226"/>
      <c r="G86" s="226"/>
      <c r="H86" s="226"/>
      <c r="I86" s="226"/>
      <c r="J86" s="226"/>
    </row>
    <row r="87" spans="1:10" s="6" customFormat="1" ht="26.25" customHeight="1" x14ac:dyDescent="0.3">
      <c r="A87" s="263"/>
      <c r="B87" s="276" t="s">
        <v>43</v>
      </c>
      <c r="C87" s="297" t="s">
        <v>4</v>
      </c>
      <c r="D87" s="217">
        <f>Adders!C36</f>
        <v>700</v>
      </c>
      <c r="E87" s="210" t="s">
        <v>68</v>
      </c>
      <c r="F87" s="226"/>
      <c r="G87" s="226"/>
      <c r="H87" s="226"/>
      <c r="I87" s="226"/>
      <c r="J87" s="226"/>
    </row>
    <row r="88" spans="1:10" s="242" customFormat="1" ht="17.25" thickBot="1" x14ac:dyDescent="0.35">
      <c r="A88" s="235"/>
      <c r="B88" s="277" t="s">
        <v>437</v>
      </c>
      <c r="C88" s="196" t="s">
        <v>9</v>
      </c>
      <c r="D88" s="211">
        <f>Adders!C23</f>
        <v>900</v>
      </c>
      <c r="E88" s="212" t="s">
        <v>68</v>
      </c>
      <c r="F88" s="235"/>
      <c r="G88" s="235"/>
      <c r="H88" s="235"/>
      <c r="I88" s="235"/>
      <c r="J88" s="235"/>
    </row>
    <row r="89" spans="1:10" s="242" customFormat="1" ht="16.5" x14ac:dyDescent="0.3">
      <c r="A89" s="153"/>
      <c r="B89" s="524" t="s">
        <v>16</v>
      </c>
      <c r="C89" s="524"/>
      <c r="D89" s="524"/>
      <c r="E89" s="524"/>
      <c r="F89" s="235"/>
      <c r="G89" s="235"/>
      <c r="H89" s="235"/>
      <c r="I89" s="235"/>
      <c r="J89" s="235"/>
    </row>
    <row r="90" spans="1:10" ht="34.5" customHeight="1" x14ac:dyDescent="0.3">
      <c r="A90" s="153"/>
      <c r="B90" s="471" t="s">
        <v>149</v>
      </c>
      <c r="C90" s="471"/>
      <c r="D90" s="471"/>
      <c r="E90" s="471"/>
      <c r="F90" s="12"/>
      <c r="G90" s="12"/>
      <c r="H90" s="12"/>
      <c r="I90" s="12"/>
      <c r="J90" s="12"/>
    </row>
    <row r="91" spans="1:10" ht="21" customHeight="1" x14ac:dyDescent="0.3">
      <c r="A91" s="153"/>
      <c r="B91" s="471" t="s">
        <v>194</v>
      </c>
      <c r="C91" s="471"/>
      <c r="D91" s="471"/>
      <c r="E91" s="471"/>
      <c r="F91" s="12"/>
      <c r="G91" s="12"/>
      <c r="H91" s="12"/>
      <c r="I91" s="12"/>
      <c r="J91" s="12"/>
    </row>
    <row r="92" spans="1:10" ht="18" customHeight="1" x14ac:dyDescent="0.3">
      <c r="A92" s="153"/>
      <c r="B92" s="471" t="s">
        <v>150</v>
      </c>
      <c r="C92" s="471"/>
      <c r="D92" s="471"/>
      <c r="E92" s="471"/>
      <c r="F92" s="12"/>
      <c r="G92" s="12"/>
      <c r="H92" s="12"/>
      <c r="I92" s="12"/>
      <c r="J92" s="12"/>
    </row>
    <row r="93" spans="1:10" ht="16.5" x14ac:dyDescent="0.3">
      <c r="A93" s="153"/>
      <c r="B93" s="264"/>
      <c r="C93" s="265"/>
      <c r="D93" s="266"/>
      <c r="E93" s="266"/>
      <c r="F93" s="12"/>
      <c r="G93" s="12"/>
      <c r="H93" s="12"/>
      <c r="I93" s="12"/>
      <c r="J93" s="12"/>
    </row>
    <row r="94" spans="1:10" ht="17.25" thickBot="1" x14ac:dyDescent="0.35">
      <c r="A94" s="153"/>
      <c r="B94" s="173"/>
      <c r="C94" s="173"/>
      <c r="D94" s="173"/>
      <c r="E94" s="173"/>
      <c r="F94" s="12"/>
      <c r="G94" s="12"/>
      <c r="H94" s="12"/>
      <c r="I94" s="12"/>
      <c r="J94" s="12"/>
    </row>
    <row r="95" spans="1:10" ht="34.5" x14ac:dyDescent="0.3">
      <c r="A95" s="153"/>
      <c r="B95" s="406" t="s">
        <v>406</v>
      </c>
      <c r="C95" s="483"/>
      <c r="D95" s="483"/>
      <c r="E95" s="484"/>
      <c r="F95" s="12"/>
      <c r="G95" s="12"/>
      <c r="H95" s="12"/>
      <c r="I95" s="12"/>
      <c r="J95" s="12"/>
    </row>
    <row r="96" spans="1:10" ht="21" x14ac:dyDescent="0.3">
      <c r="A96" s="153"/>
      <c r="B96" s="436" t="s">
        <v>74</v>
      </c>
      <c r="C96" s="528"/>
      <c r="D96" s="528"/>
      <c r="E96" s="438"/>
      <c r="F96" s="12"/>
      <c r="G96" s="12"/>
      <c r="H96" s="12"/>
      <c r="I96" s="12"/>
      <c r="J96" s="12"/>
    </row>
    <row r="97" spans="1:10" ht="18" x14ac:dyDescent="0.3">
      <c r="A97" s="153"/>
      <c r="B97" s="485" t="s">
        <v>75</v>
      </c>
      <c r="C97" s="527"/>
      <c r="D97" s="527"/>
      <c r="E97" s="487"/>
      <c r="F97" s="12"/>
      <c r="G97" s="12"/>
      <c r="H97" s="12"/>
      <c r="I97" s="12"/>
      <c r="J97" s="12"/>
    </row>
    <row r="98" spans="1:10" ht="17.25" thickBot="1" x14ac:dyDescent="0.35">
      <c r="A98" s="153"/>
      <c r="B98" s="174" t="s">
        <v>15</v>
      </c>
      <c r="C98" s="177" t="s">
        <v>107</v>
      </c>
      <c r="D98" s="174" t="s">
        <v>76</v>
      </c>
      <c r="E98" s="176" t="s">
        <v>12</v>
      </c>
      <c r="F98" s="12"/>
      <c r="G98" s="12"/>
      <c r="H98" s="12"/>
      <c r="I98" s="12"/>
      <c r="J98" s="12"/>
    </row>
    <row r="99" spans="1:10" ht="22.5" x14ac:dyDescent="0.35">
      <c r="A99" s="153"/>
      <c r="B99" s="337">
        <v>1</v>
      </c>
      <c r="C99" s="320" t="s">
        <v>407</v>
      </c>
      <c r="D99" s="329">
        <v>150</v>
      </c>
      <c r="E99" s="330">
        <v>145</v>
      </c>
      <c r="F99" s="12"/>
      <c r="G99" s="12"/>
      <c r="H99" s="12"/>
      <c r="I99" s="12"/>
      <c r="J99" s="12"/>
    </row>
    <row r="100" spans="1:10" ht="22.5" x14ac:dyDescent="0.35">
      <c r="A100" s="153"/>
      <c r="B100" s="338">
        <v>2</v>
      </c>
      <c r="C100" s="332" t="s">
        <v>408</v>
      </c>
      <c r="D100" s="319">
        <v>290</v>
      </c>
      <c r="E100" s="321">
        <v>280</v>
      </c>
      <c r="F100" s="12"/>
      <c r="G100" s="12"/>
      <c r="H100" s="12"/>
      <c r="I100" s="12"/>
      <c r="J100" s="12"/>
    </row>
    <row r="101" spans="1:10" ht="22.5" x14ac:dyDescent="0.35">
      <c r="A101" s="153"/>
      <c r="B101" s="338">
        <v>3</v>
      </c>
      <c r="C101" s="332" t="s">
        <v>409</v>
      </c>
      <c r="D101" s="312">
        <v>345</v>
      </c>
      <c r="E101" s="311">
        <v>330</v>
      </c>
      <c r="F101" s="12"/>
      <c r="G101" s="12"/>
      <c r="H101" s="12"/>
      <c r="I101" s="12"/>
      <c r="J101" s="12"/>
    </row>
    <row r="102" spans="1:10" ht="23.25" thickBot="1" x14ac:dyDescent="0.4">
      <c r="A102" s="153"/>
      <c r="B102" s="339">
        <v>4</v>
      </c>
      <c r="C102" s="332" t="s">
        <v>410</v>
      </c>
      <c r="D102" s="333">
        <v>400</v>
      </c>
      <c r="E102" s="178">
        <v>380</v>
      </c>
      <c r="F102" s="12"/>
      <c r="G102" s="12"/>
      <c r="H102" s="12"/>
      <c r="I102" s="12"/>
      <c r="J102" s="12"/>
    </row>
    <row r="103" spans="1:10" ht="22.5" x14ac:dyDescent="0.35">
      <c r="A103" s="153"/>
      <c r="B103" s="340"/>
      <c r="C103" s="200" t="s">
        <v>140</v>
      </c>
      <c r="D103" s="325">
        <f>Adders!C4</f>
        <v>8</v>
      </c>
      <c r="E103" s="272" t="s">
        <v>307</v>
      </c>
      <c r="F103" s="12"/>
      <c r="G103" s="12"/>
      <c r="H103" s="12"/>
      <c r="I103" s="12"/>
      <c r="J103" s="12"/>
    </row>
    <row r="104" spans="1:10" ht="23.25" thickBot="1" x14ac:dyDescent="0.4">
      <c r="A104" s="153"/>
      <c r="B104" s="341"/>
      <c r="C104" s="201" t="s">
        <v>141</v>
      </c>
      <c r="D104" s="326">
        <f>Adders!C25</f>
        <v>8</v>
      </c>
      <c r="E104" s="273" t="s">
        <v>307</v>
      </c>
      <c r="F104" s="12"/>
      <c r="G104" s="12"/>
      <c r="H104" s="12"/>
      <c r="I104" s="12"/>
      <c r="J104" s="12"/>
    </row>
    <row r="105" spans="1:10" ht="22.5" x14ac:dyDescent="0.35">
      <c r="A105" s="153"/>
      <c r="B105" s="337">
        <v>5</v>
      </c>
      <c r="C105" s="320" t="s">
        <v>411</v>
      </c>
      <c r="D105" s="329">
        <v>475</v>
      </c>
      <c r="E105" s="330">
        <v>450</v>
      </c>
      <c r="F105" s="12"/>
      <c r="G105" s="12"/>
      <c r="H105" s="12"/>
      <c r="I105" s="12"/>
      <c r="J105" s="12"/>
    </row>
    <row r="106" spans="1:10" ht="22.5" x14ac:dyDescent="0.35">
      <c r="A106" s="153"/>
      <c r="B106" s="338">
        <v>6</v>
      </c>
      <c r="C106" s="332" t="s">
        <v>412</v>
      </c>
      <c r="D106" s="319">
        <v>570</v>
      </c>
      <c r="E106" s="321">
        <v>540</v>
      </c>
      <c r="F106" s="12"/>
      <c r="G106" s="12"/>
      <c r="H106" s="12"/>
      <c r="I106" s="12"/>
      <c r="J106" s="12"/>
    </row>
    <row r="107" spans="1:10" ht="22.5" x14ac:dyDescent="0.35">
      <c r="A107" s="153"/>
      <c r="B107" s="338">
        <v>7</v>
      </c>
      <c r="C107" s="332" t="s">
        <v>413</v>
      </c>
      <c r="D107" s="312">
        <v>665</v>
      </c>
      <c r="E107" s="311">
        <v>630</v>
      </c>
      <c r="F107" s="12"/>
      <c r="G107" s="12"/>
      <c r="H107" s="12"/>
      <c r="I107" s="12"/>
      <c r="J107" s="12"/>
    </row>
    <row r="108" spans="1:10" ht="23.25" thickBot="1" x14ac:dyDescent="0.4">
      <c r="A108" s="153"/>
      <c r="B108" s="339">
        <v>8</v>
      </c>
      <c r="C108" s="332" t="s">
        <v>414</v>
      </c>
      <c r="D108" s="333">
        <v>760</v>
      </c>
      <c r="E108" s="178">
        <v>720</v>
      </c>
      <c r="F108" s="12"/>
      <c r="G108" s="12"/>
      <c r="H108" s="12"/>
      <c r="I108" s="12"/>
      <c r="J108" s="12"/>
    </row>
    <row r="109" spans="1:10" ht="22.5" x14ac:dyDescent="0.35">
      <c r="A109" s="153"/>
      <c r="B109" s="340"/>
      <c r="C109" s="200" t="s">
        <v>142</v>
      </c>
      <c r="D109" s="325">
        <f>Adders!C45</f>
        <v>36</v>
      </c>
      <c r="E109" s="272" t="s">
        <v>307</v>
      </c>
      <c r="F109" s="12"/>
      <c r="G109" s="12"/>
      <c r="H109" s="12"/>
      <c r="I109" s="12"/>
      <c r="J109" s="12"/>
    </row>
    <row r="110" spans="1:10" ht="22.5" x14ac:dyDescent="0.35">
      <c r="A110" s="153"/>
      <c r="B110" s="342"/>
      <c r="C110" s="198" t="s">
        <v>140</v>
      </c>
      <c r="D110" s="334">
        <f>Adders!C5</f>
        <v>16</v>
      </c>
      <c r="E110" s="274" t="s">
        <v>307</v>
      </c>
      <c r="F110" s="12"/>
      <c r="G110" s="12"/>
      <c r="H110" s="12"/>
      <c r="I110" s="12"/>
      <c r="J110" s="12"/>
    </row>
    <row r="111" spans="1:10" ht="23.25" thickBot="1" x14ac:dyDescent="0.4">
      <c r="A111" s="153"/>
      <c r="B111" s="341"/>
      <c r="C111" s="201" t="s">
        <v>141</v>
      </c>
      <c r="D111" s="326">
        <f>Adders!C26</f>
        <v>16</v>
      </c>
      <c r="E111" s="273" t="s">
        <v>307</v>
      </c>
      <c r="F111" s="12"/>
      <c r="G111" s="12"/>
      <c r="H111" s="12"/>
      <c r="I111" s="12"/>
      <c r="J111" s="12"/>
    </row>
    <row r="112" spans="1:10" ht="22.5" x14ac:dyDescent="0.35">
      <c r="A112" s="153"/>
      <c r="B112" s="337">
        <v>9</v>
      </c>
      <c r="C112" s="320" t="s">
        <v>415</v>
      </c>
      <c r="D112" s="329">
        <v>885</v>
      </c>
      <c r="E112" s="330">
        <v>810</v>
      </c>
      <c r="F112" s="12"/>
      <c r="G112" s="12"/>
      <c r="H112" s="12"/>
      <c r="I112" s="12"/>
      <c r="J112" s="12"/>
    </row>
    <row r="113" spans="1:10" ht="22.5" x14ac:dyDescent="0.35">
      <c r="A113" s="153"/>
      <c r="B113" s="338">
        <v>10</v>
      </c>
      <c r="C113" s="332" t="s">
        <v>416</v>
      </c>
      <c r="D113" s="319">
        <v>900</v>
      </c>
      <c r="E113" s="321">
        <v>850</v>
      </c>
      <c r="F113" s="12"/>
      <c r="G113" s="12"/>
      <c r="H113" s="12"/>
      <c r="I113" s="12"/>
      <c r="J113" s="12"/>
    </row>
    <row r="114" spans="1:10" ht="22.5" x14ac:dyDescent="0.35">
      <c r="A114" s="153"/>
      <c r="B114" s="338">
        <v>11</v>
      </c>
      <c r="C114" s="332" t="s">
        <v>417</v>
      </c>
      <c r="D114" s="312">
        <v>990</v>
      </c>
      <c r="E114" s="311">
        <v>935</v>
      </c>
      <c r="F114" s="12"/>
      <c r="G114" s="12"/>
      <c r="H114" s="12"/>
      <c r="I114" s="12"/>
      <c r="J114" s="12"/>
    </row>
    <row r="115" spans="1:10" ht="23.25" thickBot="1" x14ac:dyDescent="0.4">
      <c r="A115" s="153"/>
      <c r="B115" s="339">
        <v>12</v>
      </c>
      <c r="C115" s="332" t="s">
        <v>418</v>
      </c>
      <c r="D115" s="333">
        <v>1080</v>
      </c>
      <c r="E115" s="178">
        <v>1020</v>
      </c>
      <c r="F115" s="12"/>
      <c r="G115" s="12"/>
      <c r="H115" s="12"/>
      <c r="I115" s="12"/>
      <c r="J115" s="12"/>
    </row>
    <row r="116" spans="1:10" ht="22.5" x14ac:dyDescent="0.35">
      <c r="A116" s="153"/>
      <c r="B116" s="199"/>
      <c r="C116" s="200" t="s">
        <v>142</v>
      </c>
      <c r="D116" s="325">
        <f>Adders!C46</f>
        <v>36</v>
      </c>
      <c r="E116" s="272" t="s">
        <v>307</v>
      </c>
      <c r="F116" s="12"/>
      <c r="G116" s="12"/>
      <c r="H116" s="12"/>
      <c r="I116" s="12"/>
      <c r="J116" s="12"/>
    </row>
    <row r="117" spans="1:10" ht="22.5" x14ac:dyDescent="0.35">
      <c r="A117" s="153"/>
      <c r="B117" s="197"/>
      <c r="C117" s="198" t="s">
        <v>140</v>
      </c>
      <c r="D117" s="334">
        <f>Adders!C6</f>
        <v>24</v>
      </c>
      <c r="E117" s="274" t="s">
        <v>307</v>
      </c>
      <c r="F117" s="12"/>
      <c r="G117" s="12"/>
      <c r="H117" s="12"/>
      <c r="I117" s="12"/>
      <c r="J117" s="12"/>
    </row>
    <row r="118" spans="1:10" ht="23.25" thickBot="1" x14ac:dyDescent="0.4">
      <c r="A118" s="153"/>
      <c r="B118" s="197"/>
      <c r="C118" s="198" t="s">
        <v>141</v>
      </c>
      <c r="D118" s="334">
        <f>Adders!C27</f>
        <v>24</v>
      </c>
      <c r="E118" s="274" t="s">
        <v>307</v>
      </c>
      <c r="F118" s="12"/>
      <c r="G118" s="12"/>
      <c r="H118" s="12"/>
      <c r="I118" s="12"/>
      <c r="J118" s="12"/>
    </row>
    <row r="119" spans="1:10" ht="17.25" thickBot="1" x14ac:dyDescent="0.35">
      <c r="A119" s="153"/>
      <c r="B119" s="472" t="s">
        <v>316</v>
      </c>
      <c r="C119" s="473"/>
      <c r="D119" s="335">
        <f>((D102/4)+(D108/8)+(D115/12))/3</f>
        <v>95</v>
      </c>
      <c r="E119" s="336">
        <f>((E102/4)+(E108/8)+(E115/12))/3</f>
        <v>90</v>
      </c>
      <c r="F119" s="12"/>
      <c r="G119" s="12"/>
      <c r="H119" s="12"/>
      <c r="I119" s="12"/>
      <c r="J119" s="12"/>
    </row>
    <row r="120" spans="1:10" ht="17.25" thickBot="1" x14ac:dyDescent="0.35">
      <c r="A120" s="153"/>
      <c r="B120" s="267"/>
      <c r="C120" s="268" t="s">
        <v>17</v>
      </c>
      <c r="D120" s="269"/>
      <c r="E120" s="270"/>
      <c r="F120" s="12"/>
      <c r="G120" s="12"/>
      <c r="H120" s="12"/>
      <c r="I120" s="12"/>
      <c r="J120" s="12"/>
    </row>
    <row r="121" spans="1:10" ht="16.5" x14ac:dyDescent="0.3">
      <c r="A121" s="153"/>
      <c r="B121" s="280" t="s">
        <v>446</v>
      </c>
      <c r="C121" s="281" t="s">
        <v>447</v>
      </c>
      <c r="D121" s="206">
        <f>Adders!C60</f>
        <v>25</v>
      </c>
      <c r="E121" s="207" t="s">
        <v>206</v>
      </c>
      <c r="F121" s="12"/>
      <c r="G121" s="12"/>
      <c r="H121" s="12"/>
      <c r="I121" s="12"/>
      <c r="J121" s="12"/>
    </row>
    <row r="122" spans="1:10" ht="16.5" x14ac:dyDescent="0.3">
      <c r="A122" s="153"/>
      <c r="B122" s="276" t="s">
        <v>445</v>
      </c>
      <c r="C122" s="205" t="s">
        <v>374</v>
      </c>
      <c r="D122" s="206">
        <f>Adders!C19</f>
        <v>300</v>
      </c>
      <c r="E122" s="207" t="s">
        <v>3</v>
      </c>
      <c r="F122" s="12"/>
      <c r="G122" s="12"/>
      <c r="H122" s="12"/>
      <c r="I122" s="12"/>
      <c r="J122" s="12"/>
    </row>
    <row r="123" spans="1:10" ht="16.5" x14ac:dyDescent="0.3">
      <c r="A123" s="153"/>
      <c r="B123" s="276" t="s">
        <v>448</v>
      </c>
      <c r="C123" s="194" t="s">
        <v>376</v>
      </c>
      <c r="D123" s="206">
        <f>Adders!C35</f>
        <v>200</v>
      </c>
      <c r="E123" s="208" t="s">
        <v>77</v>
      </c>
      <c r="F123" s="12"/>
      <c r="G123" s="12"/>
      <c r="H123" s="12"/>
      <c r="I123" s="12"/>
      <c r="J123" s="12"/>
    </row>
    <row r="124" spans="1:10" ht="16.5" x14ac:dyDescent="0.3">
      <c r="A124" s="153"/>
      <c r="B124" s="276" t="s">
        <v>48</v>
      </c>
      <c r="C124" s="194" t="s">
        <v>378</v>
      </c>
      <c r="D124" s="209">
        <f>Adders!C39</f>
        <v>76</v>
      </c>
      <c r="E124" s="210" t="s">
        <v>3</v>
      </c>
      <c r="F124" s="12"/>
      <c r="G124" s="12"/>
      <c r="H124" s="12"/>
      <c r="I124" s="12"/>
      <c r="J124" s="12"/>
    </row>
    <row r="125" spans="1:10" ht="16.5" x14ac:dyDescent="0.3">
      <c r="A125" s="153"/>
      <c r="B125" s="276" t="s">
        <v>51</v>
      </c>
      <c r="C125" s="194" t="s">
        <v>6</v>
      </c>
      <c r="D125" s="209">
        <f>Adders!C43</f>
        <v>150</v>
      </c>
      <c r="E125" s="210" t="s">
        <v>3</v>
      </c>
      <c r="F125" s="12"/>
      <c r="G125" s="12"/>
      <c r="H125" s="12"/>
      <c r="I125" s="12"/>
      <c r="J125" s="12"/>
    </row>
    <row r="126" spans="1:10" ht="16.5" x14ac:dyDescent="0.3">
      <c r="A126" s="153"/>
      <c r="B126" s="276" t="s">
        <v>41</v>
      </c>
      <c r="C126" s="194" t="s">
        <v>380</v>
      </c>
      <c r="D126" s="209">
        <f>Adders!C44</f>
        <v>32</v>
      </c>
      <c r="E126" s="210" t="s">
        <v>67</v>
      </c>
      <c r="F126" s="12"/>
      <c r="G126" s="12"/>
      <c r="H126" s="12"/>
      <c r="I126" s="12"/>
      <c r="J126" s="12"/>
    </row>
    <row r="127" spans="1:10" ht="16.5" x14ac:dyDescent="0.3">
      <c r="A127" s="153"/>
      <c r="B127" s="276" t="s">
        <v>473</v>
      </c>
      <c r="C127" s="194" t="s">
        <v>474</v>
      </c>
      <c r="D127" s="209">
        <f>Adders!C64</f>
        <v>32</v>
      </c>
      <c r="E127" s="210" t="s">
        <v>67</v>
      </c>
      <c r="F127" s="12"/>
      <c r="G127" s="12"/>
      <c r="H127" s="12"/>
      <c r="I127" s="12"/>
      <c r="J127" s="12"/>
    </row>
    <row r="128" spans="1:10" ht="16.5" x14ac:dyDescent="0.3">
      <c r="A128" s="153"/>
      <c r="B128" s="276" t="s">
        <v>49</v>
      </c>
      <c r="C128" s="194" t="s">
        <v>10</v>
      </c>
      <c r="D128" s="209">
        <f>Adders!C53</f>
        <v>76</v>
      </c>
      <c r="E128" s="210" t="s">
        <v>3</v>
      </c>
      <c r="F128" s="12"/>
      <c r="G128" s="12"/>
      <c r="H128" s="12"/>
      <c r="I128" s="12"/>
      <c r="J128" s="12"/>
    </row>
    <row r="129" spans="1:10" ht="16.5" x14ac:dyDescent="0.3">
      <c r="A129" s="153"/>
      <c r="B129" s="276" t="s">
        <v>449</v>
      </c>
      <c r="C129" s="194" t="s">
        <v>450</v>
      </c>
      <c r="D129" s="522" t="s">
        <v>434</v>
      </c>
      <c r="E129" s="523"/>
      <c r="F129" s="12"/>
      <c r="G129" s="12"/>
      <c r="H129" s="12"/>
      <c r="I129" s="12"/>
      <c r="J129" s="12"/>
    </row>
    <row r="130" spans="1:10" ht="16.5" x14ac:dyDescent="0.3">
      <c r="A130" s="153"/>
      <c r="B130" s="276" t="s">
        <v>451</v>
      </c>
      <c r="C130" s="194" t="s">
        <v>433</v>
      </c>
      <c r="D130" s="492" t="s">
        <v>304</v>
      </c>
      <c r="E130" s="491"/>
      <c r="F130" s="12"/>
      <c r="G130" s="12"/>
      <c r="H130" s="12"/>
      <c r="I130" s="12"/>
      <c r="J130" s="12"/>
    </row>
    <row r="131" spans="1:10" ht="16.5" x14ac:dyDescent="0.3">
      <c r="A131" s="153"/>
      <c r="B131" s="276" t="s">
        <v>43</v>
      </c>
      <c r="C131" s="194" t="s">
        <v>4</v>
      </c>
      <c r="D131" s="209">
        <f>Adders!C36</f>
        <v>700</v>
      </c>
      <c r="E131" s="210" t="s">
        <v>68</v>
      </c>
      <c r="F131" s="12"/>
      <c r="G131" s="12"/>
      <c r="H131" s="12"/>
      <c r="I131" s="12"/>
      <c r="J131" s="12"/>
    </row>
    <row r="132" spans="1:10" ht="17.25" thickBot="1" x14ac:dyDescent="0.35">
      <c r="A132" s="153"/>
      <c r="B132" s="277" t="s">
        <v>437</v>
      </c>
      <c r="C132" s="196" t="s">
        <v>9</v>
      </c>
      <c r="D132" s="209">
        <f>Adders!C23</f>
        <v>900</v>
      </c>
      <c r="E132" s="210" t="s">
        <v>68</v>
      </c>
      <c r="F132" s="12"/>
      <c r="G132" s="12"/>
      <c r="H132" s="12"/>
      <c r="I132" s="12"/>
      <c r="J132" s="12"/>
    </row>
    <row r="133" spans="1:10" ht="16.5" x14ac:dyDescent="0.3">
      <c r="A133" s="12"/>
      <c r="B133" s="470" t="s">
        <v>16</v>
      </c>
      <c r="C133" s="470"/>
      <c r="D133" s="470"/>
      <c r="E133" s="470"/>
      <c r="F133" s="12"/>
      <c r="G133" s="12"/>
      <c r="H133" s="12"/>
      <c r="I133" s="12"/>
      <c r="J133" s="12"/>
    </row>
    <row r="134" spans="1:10" ht="16.5" x14ac:dyDescent="0.3">
      <c r="A134" s="12"/>
      <c r="B134" s="387" t="s">
        <v>149</v>
      </c>
      <c r="C134" s="387"/>
      <c r="D134" s="387"/>
      <c r="E134" s="387"/>
      <c r="F134" s="12"/>
      <c r="G134" s="12"/>
      <c r="H134" s="12"/>
      <c r="I134" s="12"/>
      <c r="J134" s="12"/>
    </row>
    <row r="135" spans="1:10" ht="16.5" x14ac:dyDescent="0.3">
      <c r="A135" s="12"/>
      <c r="B135" s="387" t="s">
        <v>197</v>
      </c>
      <c r="C135" s="387"/>
      <c r="D135" s="387"/>
      <c r="E135" s="387"/>
      <c r="F135" s="12"/>
      <c r="G135" s="12"/>
      <c r="H135" s="12"/>
      <c r="I135" s="12"/>
      <c r="J135" s="12"/>
    </row>
    <row r="136" spans="1:10" ht="16.5" x14ac:dyDescent="0.3">
      <c r="A136" s="12"/>
      <c r="B136" s="387" t="s">
        <v>150</v>
      </c>
      <c r="C136" s="387"/>
      <c r="D136" s="387"/>
      <c r="E136" s="387"/>
      <c r="F136" s="12"/>
      <c r="G136" s="12"/>
      <c r="H136" s="12"/>
      <c r="I136" s="12"/>
      <c r="J136" s="12"/>
    </row>
    <row r="137" spans="1:10" ht="16.5" x14ac:dyDescent="0.3">
      <c r="A137" s="12"/>
      <c r="B137" s="153"/>
      <c r="C137" s="153"/>
      <c r="D137" s="153"/>
      <c r="E137" s="153"/>
      <c r="F137" s="12"/>
      <c r="G137" s="12"/>
      <c r="H137" s="12"/>
      <c r="I137" s="12"/>
      <c r="J137" s="12"/>
    </row>
    <row r="138" spans="1:10" ht="16.5" x14ac:dyDescent="0.3">
      <c r="A138" s="12"/>
      <c r="B138" s="153"/>
      <c r="C138" s="153"/>
      <c r="D138" s="153"/>
      <c r="E138" s="153"/>
      <c r="F138" s="12"/>
      <c r="G138" s="12"/>
      <c r="H138" s="12"/>
      <c r="I138" s="12"/>
      <c r="J138" s="12"/>
    </row>
    <row r="139" spans="1:10" ht="16.5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6.5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6.5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6.5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6.5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6.5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6.5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6.5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6.5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ht="16.5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16.5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16.5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6.5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16.5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6.5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16.5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6.5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16.5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6.5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16.5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6.5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6.5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6.5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ht="16.5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ht="16.5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16.5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ht="16.5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ht="16.5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16.5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ht="16.5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ht="16.5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6.5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ht="16.5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ht="16.5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16.5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6.5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6.5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ht="16.5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ht="16.5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 ht="16.5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6.5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ht="16.5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ht="16.5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ht="16.5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ht="16.5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ht="16.5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6.5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ht="16.5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ht="16.5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ht="16.5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ht="16.5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ht="16.5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ht="16.5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ht="16.5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ht="16.5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ht="16.5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16.5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ht="16.5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6.5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6.5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ht="16.5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ht="16.5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6.5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16.5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ht="16.5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ht="16.5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6.5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 ht="16.5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 ht="16.5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 ht="16.5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 ht="16.5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 ht="16.5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 ht="16.5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 ht="16.5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 ht="16.5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 ht="16.5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 ht="16.5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 ht="16.5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 ht="16.5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 ht="16.5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 ht="16.5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 ht="16.5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 ht="16.5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 ht="16.5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 ht="16.5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 ht="16.5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 ht="16.5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 ht="16.5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 ht="16.5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 ht="16.5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 ht="16.5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 ht="16.5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 ht="16.5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 ht="16.5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 ht="16.5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 ht="16.5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 ht="16.5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 ht="16.5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 ht="16.5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ht="16.5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 ht="16.5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 ht="16.5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 ht="16.5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 ht="16.5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 ht="16.5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 ht="16.5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 ht="16.5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 ht="16.5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ht="16.5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 ht="16.5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 ht="16.5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 ht="16.5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 ht="16.5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 ht="16.5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 ht="16.5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 ht="16.5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 ht="16.5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 ht="16.5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 ht="16.5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 ht="16.5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 ht="16.5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 ht="16.5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 ht="16.5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 ht="16.5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 ht="16.5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 ht="16.5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 ht="16.5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1:10" ht="16.5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 ht="16.5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 ht="16.5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1:10" ht="16.5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1:10" ht="16.5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 ht="16.5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1:10" ht="16.5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1:10" ht="16.5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1:10" ht="16.5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 ht="16.5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1:10" ht="16.5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1:10" ht="16.5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1:10" ht="16.5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 ht="16.5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1:10" ht="16.5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1:10" ht="16.5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1:10" ht="16.5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 ht="16.5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1:10" ht="16.5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1:10" ht="16.5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1:10" ht="16.5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 ht="16.5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1:10" ht="16.5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1:10" ht="16.5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1:10" ht="16.5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 ht="16.5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1:10" ht="16.5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1:10" ht="16.5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1:10" ht="16.5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 ht="16.5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1:10" ht="16.5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1:10" ht="16.5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1:10" ht="16.5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1:10" ht="16.5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1:10" ht="16.5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1:10" ht="16.5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1:10" ht="16.5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1:10" ht="16.5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1:10" ht="16.5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1:10" ht="16.5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1:10" ht="16.5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1:10" ht="16.5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1:10" ht="16.5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1:10" ht="16.5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1:10" ht="16.5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1:10" ht="16.5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1:10" ht="16.5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1:10" ht="16.5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1:10" ht="16.5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1:10" ht="16.5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1:10" ht="16.5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1:10" ht="16.5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1:10" ht="16.5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1:10" ht="16.5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1:10" ht="16.5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1:10" ht="16.5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1:10" ht="16.5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1:10" ht="16.5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1:10" ht="16.5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1:10" ht="16.5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1:10" ht="16.5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1:10" ht="16.5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1:10" ht="16.5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1:10" ht="16.5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1:10" ht="16.5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1:10" ht="16.5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1:10" ht="16.5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1:10" ht="16.5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1:10" ht="16.5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 ht="16.5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1:10" ht="16.5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1:10" ht="16.5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1:10" ht="16.5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1:10" ht="16.5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1:10" ht="16.5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1:10" ht="16.5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1:10" ht="16.5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1:10" ht="16.5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1:10" ht="16.5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1:10" ht="16.5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1:10" ht="16.5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1:10" ht="16.5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1:10" ht="16.5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1:10" ht="16.5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1:10" ht="16.5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1:10" ht="16.5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1:10" ht="16.5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1:10" ht="16.5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1:10" ht="16.5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1:10" ht="16.5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1:10" ht="16.5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1:10" ht="16.5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1:10" ht="16.5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1:10" ht="16.5" x14ac:dyDescent="0.3">
      <c r="B359" s="12"/>
      <c r="C359" s="12"/>
      <c r="D359" s="12"/>
      <c r="E359" s="12"/>
    </row>
    <row r="360" spans="1:10" ht="16.5" x14ac:dyDescent="0.3">
      <c r="B360" s="12"/>
      <c r="C360" s="12"/>
      <c r="D360" s="12"/>
      <c r="E360" s="12"/>
    </row>
    <row r="361" spans="1:10" ht="16.5" x14ac:dyDescent="0.3">
      <c r="B361" s="12"/>
      <c r="C361" s="12"/>
      <c r="D361" s="12"/>
      <c r="E361" s="12"/>
    </row>
    <row r="362" spans="1:10" ht="16.5" x14ac:dyDescent="0.3">
      <c r="B362" s="12"/>
      <c r="C362" s="12"/>
      <c r="D362" s="12"/>
      <c r="E362" s="12"/>
    </row>
    <row r="363" spans="1:10" ht="16.5" x14ac:dyDescent="0.3">
      <c r="B363" s="12"/>
      <c r="C363" s="12"/>
      <c r="D363" s="12"/>
      <c r="E363" s="12"/>
    </row>
    <row r="364" spans="1:10" ht="16.5" x14ac:dyDescent="0.3">
      <c r="B364" s="12"/>
      <c r="C364" s="12"/>
      <c r="D364" s="12"/>
      <c r="E364" s="12"/>
    </row>
  </sheetData>
  <sheetProtection algorithmName="SHA-512" hashValue="8ZaBmUmkjNfHfS13VV5J8lsGIzghoja5BRlhARAz8QS3Ie28kzPxq9allioWdtZHfAs5szCGHU+cRsdwWJ3tkQ==" saltValue="34ADnhQXK/cjIG7K4kdEmA==" spinCount="100000" sheet="1" objects="1" scenarios="1" selectLockedCells="1" selectUnlockedCells="1"/>
  <mergeCells count="42">
    <mergeCell ref="B97:E97"/>
    <mergeCell ref="B90:E90"/>
    <mergeCell ref="B91:E91"/>
    <mergeCell ref="B92:E92"/>
    <mergeCell ref="B95:E95"/>
    <mergeCell ref="B96:E96"/>
    <mergeCell ref="G14:J14"/>
    <mergeCell ref="B2:E2"/>
    <mergeCell ref="B3:E3"/>
    <mergeCell ref="B4:E4"/>
    <mergeCell ref="G2:J2"/>
    <mergeCell ref="G10:J10"/>
    <mergeCell ref="B46:E46"/>
    <mergeCell ref="B47:E47"/>
    <mergeCell ref="G11:J11"/>
    <mergeCell ref="B51:E51"/>
    <mergeCell ref="B26:C26"/>
    <mergeCell ref="D38:E38"/>
    <mergeCell ref="D37:E37"/>
    <mergeCell ref="B41:E41"/>
    <mergeCell ref="B42:E42"/>
    <mergeCell ref="B43:E43"/>
    <mergeCell ref="B44:E44"/>
    <mergeCell ref="B45:E45"/>
    <mergeCell ref="B27:E27"/>
    <mergeCell ref="B49:E50"/>
    <mergeCell ref="G12:J12"/>
    <mergeCell ref="G13:J13"/>
    <mergeCell ref="B52:C52"/>
    <mergeCell ref="D52:E52"/>
    <mergeCell ref="B75:C75"/>
    <mergeCell ref="B76:E76"/>
    <mergeCell ref="B89:E89"/>
    <mergeCell ref="D86:E86"/>
    <mergeCell ref="D85:E85"/>
    <mergeCell ref="B119:C119"/>
    <mergeCell ref="B133:E133"/>
    <mergeCell ref="B134:E134"/>
    <mergeCell ref="B135:E135"/>
    <mergeCell ref="B136:E136"/>
    <mergeCell ref="D129:E129"/>
    <mergeCell ref="D130:E130"/>
  </mergeCells>
  <pageMargins left="0.7" right="0.7" top="0.75" bottom="0.75" header="0.3" footer="0.3"/>
  <pageSetup paperSize="3" scale="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1"/>
  <sheetViews>
    <sheetView workbookViewId="0">
      <selection activeCell="G21" sqref="G21"/>
    </sheetView>
  </sheetViews>
  <sheetFormatPr defaultRowHeight="15" x14ac:dyDescent="0.25"/>
  <cols>
    <col min="3" max="3" width="40.5703125" bestFit="1" customWidth="1"/>
    <col min="4" max="4" width="10.42578125" bestFit="1" customWidth="1"/>
    <col min="5" max="5" width="16.5703125" bestFit="1" customWidth="1"/>
    <col min="7" max="7" width="52.42578125" bestFit="1" customWidth="1"/>
  </cols>
  <sheetData>
    <row r="1" spans="1:10" ht="17.25" thickBot="1" x14ac:dyDescent="0.35">
      <c r="A1" s="153"/>
      <c r="B1" s="153"/>
      <c r="C1" s="153"/>
      <c r="D1" s="153"/>
      <c r="E1" s="153"/>
      <c r="F1" s="12"/>
    </row>
    <row r="2" spans="1:10" ht="35.25" customHeight="1" thickBot="1" x14ac:dyDescent="0.35">
      <c r="A2" s="153"/>
      <c r="B2" s="406" t="s">
        <v>198</v>
      </c>
      <c r="C2" s="407"/>
      <c r="D2" s="407"/>
      <c r="E2" s="408"/>
      <c r="F2" s="12"/>
      <c r="G2" s="480" t="s">
        <v>126</v>
      </c>
      <c r="H2" s="481"/>
      <c r="I2" s="481"/>
      <c r="J2" s="482"/>
    </row>
    <row r="3" spans="1:10" ht="21.75" customHeight="1" x14ac:dyDescent="0.3">
      <c r="A3" s="153"/>
      <c r="B3" s="499" t="s">
        <v>199</v>
      </c>
      <c r="C3" s="500"/>
      <c r="D3" s="500"/>
      <c r="E3" s="501"/>
      <c r="F3" s="12"/>
      <c r="G3" s="254"/>
      <c r="H3" s="255"/>
      <c r="I3" s="255"/>
      <c r="J3" s="256"/>
    </row>
    <row r="4" spans="1:10" ht="35.25" customHeight="1" x14ac:dyDescent="0.3">
      <c r="A4" s="153"/>
      <c r="B4" s="485" t="s">
        <v>75</v>
      </c>
      <c r="C4" s="527"/>
      <c r="D4" s="527"/>
      <c r="E4" s="487"/>
      <c r="F4" s="12"/>
      <c r="G4" s="357" t="s">
        <v>127</v>
      </c>
      <c r="H4" s="202" t="s">
        <v>128</v>
      </c>
      <c r="I4" s="10" t="s">
        <v>129</v>
      </c>
      <c r="J4" s="358" t="s">
        <v>130</v>
      </c>
    </row>
    <row r="5" spans="1:10" ht="17.25" thickBot="1" x14ac:dyDescent="0.35">
      <c r="A5" s="153"/>
      <c r="B5" s="303" t="s">
        <v>15</v>
      </c>
      <c r="C5" s="304" t="s">
        <v>107</v>
      </c>
      <c r="D5" s="303" t="s">
        <v>76</v>
      </c>
      <c r="E5" s="305" t="s">
        <v>12</v>
      </c>
      <c r="F5" s="12"/>
      <c r="G5" s="257" t="s">
        <v>131</v>
      </c>
      <c r="H5" s="258">
        <f>Adders!C65</f>
        <v>85.8</v>
      </c>
      <c r="I5" s="259" t="s">
        <v>132</v>
      </c>
      <c r="J5" s="260" t="s">
        <v>133</v>
      </c>
    </row>
    <row r="6" spans="1:10" ht="18" customHeight="1" x14ac:dyDescent="0.35">
      <c r="A6" s="153"/>
      <c r="B6" s="337">
        <v>1</v>
      </c>
      <c r="C6" s="320" t="s">
        <v>419</v>
      </c>
      <c r="D6" s="356" t="s">
        <v>304</v>
      </c>
      <c r="E6" s="330"/>
      <c r="F6" s="12"/>
      <c r="G6" s="219" t="s">
        <v>135</v>
      </c>
      <c r="H6" s="220">
        <f>Adders!C66</f>
        <v>79.2</v>
      </c>
      <c r="I6" s="221" t="s">
        <v>133</v>
      </c>
      <c r="J6" s="222" t="s">
        <v>134</v>
      </c>
    </row>
    <row r="7" spans="1:10" ht="16.5" customHeight="1" x14ac:dyDescent="0.35">
      <c r="A7" s="153"/>
      <c r="B7" s="338">
        <v>2</v>
      </c>
      <c r="C7" s="332" t="s">
        <v>420</v>
      </c>
      <c r="D7" s="319">
        <v>270</v>
      </c>
      <c r="E7" s="321">
        <v>260</v>
      </c>
      <c r="F7" s="12"/>
      <c r="G7" s="219" t="s">
        <v>136</v>
      </c>
      <c r="H7" s="220">
        <f>Adders!C67</f>
        <v>72.600000000000009</v>
      </c>
      <c r="I7" s="221" t="s">
        <v>132</v>
      </c>
      <c r="J7" s="222" t="s">
        <v>133</v>
      </c>
    </row>
    <row r="8" spans="1:10" ht="17.25" customHeight="1" thickBot="1" x14ac:dyDescent="0.4">
      <c r="A8" s="153"/>
      <c r="B8" s="338">
        <v>3</v>
      </c>
      <c r="C8" s="332" t="s">
        <v>421</v>
      </c>
      <c r="D8" s="312">
        <v>300</v>
      </c>
      <c r="E8" s="311">
        <v>285</v>
      </c>
      <c r="F8" s="12"/>
      <c r="G8" s="362" t="s">
        <v>498</v>
      </c>
      <c r="H8" s="223">
        <f>Adders!C68</f>
        <v>105.60000000000001</v>
      </c>
      <c r="I8" s="224" t="s">
        <v>132</v>
      </c>
      <c r="J8" s="225" t="s">
        <v>133</v>
      </c>
    </row>
    <row r="9" spans="1:10" ht="19.5" customHeight="1" thickBot="1" x14ac:dyDescent="0.4">
      <c r="A9" s="153"/>
      <c r="B9" s="339">
        <v>4</v>
      </c>
      <c r="C9" s="332" t="s">
        <v>422</v>
      </c>
      <c r="D9" s="333">
        <v>360</v>
      </c>
      <c r="E9" s="178">
        <v>340</v>
      </c>
      <c r="F9" s="12"/>
      <c r="G9" s="359" t="s">
        <v>137</v>
      </c>
      <c r="H9" s="359"/>
      <c r="I9" s="359"/>
      <c r="J9" s="359"/>
    </row>
    <row r="10" spans="1:10" ht="16.5" customHeight="1" x14ac:dyDescent="0.35">
      <c r="A10" s="153"/>
      <c r="B10" s="340"/>
      <c r="C10" s="200" t="s">
        <v>140</v>
      </c>
      <c r="D10" s="325">
        <f>Adders!C4</f>
        <v>8</v>
      </c>
      <c r="E10" s="272" t="s">
        <v>307</v>
      </c>
      <c r="F10" s="12"/>
      <c r="G10" s="479" t="s">
        <v>138</v>
      </c>
      <c r="H10" s="479"/>
      <c r="I10" s="479"/>
      <c r="J10" s="479"/>
    </row>
    <row r="11" spans="1:10" ht="16.5" customHeight="1" thickBot="1" x14ac:dyDescent="0.4">
      <c r="A11" s="153"/>
      <c r="B11" s="341"/>
      <c r="C11" s="201" t="s">
        <v>141</v>
      </c>
      <c r="D11" s="326">
        <f>Adders!C25</f>
        <v>8</v>
      </c>
      <c r="E11" s="273" t="s">
        <v>307</v>
      </c>
      <c r="F11" s="12"/>
      <c r="G11" s="479" t="s">
        <v>139</v>
      </c>
      <c r="H11" s="479"/>
      <c r="I11" s="479"/>
      <c r="J11" s="479"/>
    </row>
    <row r="12" spans="1:10" ht="17.25" customHeight="1" x14ac:dyDescent="0.35">
      <c r="A12" s="153"/>
      <c r="B12" s="337">
        <v>5</v>
      </c>
      <c r="C12" s="320" t="s">
        <v>423</v>
      </c>
      <c r="D12" s="329">
        <v>425</v>
      </c>
      <c r="E12" s="330">
        <v>400</v>
      </c>
      <c r="F12" s="12"/>
      <c r="G12" s="479" t="s">
        <v>321</v>
      </c>
      <c r="H12" s="479"/>
      <c r="I12" s="479"/>
      <c r="J12" s="479"/>
    </row>
    <row r="13" spans="1:10" ht="18.75" customHeight="1" x14ac:dyDescent="0.35">
      <c r="A13" s="153"/>
      <c r="B13" s="338">
        <v>6</v>
      </c>
      <c r="C13" s="332" t="s">
        <v>424</v>
      </c>
      <c r="D13" s="319">
        <v>510</v>
      </c>
      <c r="E13" s="321">
        <v>480</v>
      </c>
      <c r="F13" s="12"/>
      <c r="G13" s="526"/>
      <c r="H13" s="526"/>
      <c r="I13" s="526"/>
      <c r="J13" s="526"/>
    </row>
    <row r="14" spans="1:10" ht="16.5" customHeight="1" x14ac:dyDescent="0.35">
      <c r="A14" s="153"/>
      <c r="B14" s="338">
        <v>7</v>
      </c>
      <c r="C14" s="332" t="s">
        <v>425</v>
      </c>
      <c r="D14" s="312">
        <v>959</v>
      </c>
      <c r="E14" s="311">
        <v>560</v>
      </c>
      <c r="F14" s="12"/>
      <c r="G14" s="526"/>
      <c r="H14" s="526"/>
      <c r="I14" s="526"/>
      <c r="J14" s="526"/>
    </row>
    <row r="15" spans="1:10" ht="16.5" customHeight="1" thickBot="1" x14ac:dyDescent="0.4">
      <c r="A15" s="153"/>
      <c r="B15" s="339">
        <v>8</v>
      </c>
      <c r="C15" s="332" t="s">
        <v>426</v>
      </c>
      <c r="D15" s="333">
        <v>680</v>
      </c>
      <c r="E15" s="178">
        <v>640</v>
      </c>
      <c r="F15" s="12"/>
    </row>
    <row r="16" spans="1:10" ht="17.25" customHeight="1" x14ac:dyDescent="0.35">
      <c r="A16" s="153"/>
      <c r="B16" s="340"/>
      <c r="C16" s="200" t="s">
        <v>142</v>
      </c>
      <c r="D16" s="325">
        <f>Adders!C45</f>
        <v>36</v>
      </c>
      <c r="E16" s="272" t="s">
        <v>307</v>
      </c>
      <c r="F16" s="12"/>
    </row>
    <row r="17" spans="1:6" ht="22.5" x14ac:dyDescent="0.35">
      <c r="A17" s="153"/>
      <c r="B17" s="342"/>
      <c r="C17" s="198" t="s">
        <v>140</v>
      </c>
      <c r="D17" s="334">
        <f>Adders!C5</f>
        <v>16</v>
      </c>
      <c r="E17" s="274" t="s">
        <v>307</v>
      </c>
      <c r="F17" s="12"/>
    </row>
    <row r="18" spans="1:6" ht="23.25" thickBot="1" x14ac:dyDescent="0.4">
      <c r="A18" s="153"/>
      <c r="B18" s="341"/>
      <c r="C18" s="201" t="s">
        <v>141</v>
      </c>
      <c r="D18" s="326">
        <f>Adders!C26</f>
        <v>16</v>
      </c>
      <c r="E18" s="273" t="s">
        <v>307</v>
      </c>
      <c r="F18" s="12"/>
    </row>
    <row r="19" spans="1:6" ht="22.5" x14ac:dyDescent="0.35">
      <c r="A19" s="153"/>
      <c r="B19" s="337">
        <v>9</v>
      </c>
      <c r="C19" s="320" t="s">
        <v>427</v>
      </c>
      <c r="D19" s="329">
        <v>765</v>
      </c>
      <c r="E19" s="330">
        <v>720</v>
      </c>
      <c r="F19" s="12"/>
    </row>
    <row r="20" spans="1:6" ht="22.5" x14ac:dyDescent="0.35">
      <c r="A20" s="153"/>
      <c r="B20" s="338">
        <v>10</v>
      </c>
      <c r="C20" s="332" t="s">
        <v>428</v>
      </c>
      <c r="D20" s="319">
        <v>800</v>
      </c>
      <c r="E20" s="321">
        <v>750</v>
      </c>
      <c r="F20" s="12"/>
    </row>
    <row r="21" spans="1:6" ht="22.5" x14ac:dyDescent="0.35">
      <c r="A21" s="153"/>
      <c r="B21" s="338">
        <v>11</v>
      </c>
      <c r="C21" s="332" t="s">
        <v>429</v>
      </c>
      <c r="D21" s="312">
        <v>880</v>
      </c>
      <c r="E21" s="311">
        <v>825</v>
      </c>
      <c r="F21" s="12"/>
    </row>
    <row r="22" spans="1:6" ht="23.25" thickBot="1" x14ac:dyDescent="0.4">
      <c r="A22" s="153"/>
      <c r="B22" s="339">
        <v>12</v>
      </c>
      <c r="C22" s="332" t="s">
        <v>430</v>
      </c>
      <c r="D22" s="333">
        <v>960</v>
      </c>
      <c r="E22" s="178">
        <v>900</v>
      </c>
      <c r="F22" s="12"/>
    </row>
    <row r="23" spans="1:6" ht="22.5" x14ac:dyDescent="0.35">
      <c r="A23" s="153"/>
      <c r="B23" s="199"/>
      <c r="C23" s="200" t="s">
        <v>142</v>
      </c>
      <c r="D23" s="325">
        <f>Adders!C46</f>
        <v>36</v>
      </c>
      <c r="E23" s="272" t="s">
        <v>307</v>
      </c>
      <c r="F23" s="12"/>
    </row>
    <row r="24" spans="1:6" ht="22.5" x14ac:dyDescent="0.35">
      <c r="A24" s="153"/>
      <c r="B24" s="197"/>
      <c r="C24" s="198" t="s">
        <v>140</v>
      </c>
      <c r="D24" s="334">
        <f>Adders!C6</f>
        <v>24</v>
      </c>
      <c r="E24" s="274" t="s">
        <v>307</v>
      </c>
      <c r="F24" s="12"/>
    </row>
    <row r="25" spans="1:6" ht="23.25" thickBot="1" x14ac:dyDescent="0.4">
      <c r="A25" s="153"/>
      <c r="B25" s="197"/>
      <c r="C25" s="198" t="s">
        <v>141</v>
      </c>
      <c r="D25" s="334">
        <f>Adders!C27</f>
        <v>24</v>
      </c>
      <c r="E25" s="274" t="s">
        <v>307</v>
      </c>
      <c r="F25" s="12"/>
    </row>
    <row r="26" spans="1:6" ht="17.25" thickBot="1" x14ac:dyDescent="0.35">
      <c r="A26" s="153"/>
      <c r="B26" s="472" t="s">
        <v>316</v>
      </c>
      <c r="C26" s="473"/>
      <c r="D26" s="335">
        <f>((D9/4)+(D15/8)+(D22/12))/3</f>
        <v>85</v>
      </c>
      <c r="E26" s="336">
        <f>((E9/4)+(E15/8)+(E22/12))/3</f>
        <v>80</v>
      </c>
      <c r="F26" s="12"/>
    </row>
    <row r="27" spans="1:6" ht="17.25" thickBot="1" x14ac:dyDescent="0.35">
      <c r="A27" s="153"/>
      <c r="B27" s="496" t="s">
        <v>17</v>
      </c>
      <c r="C27" s="497"/>
      <c r="D27" s="497"/>
      <c r="E27" s="498"/>
      <c r="F27" s="12"/>
    </row>
    <row r="28" spans="1:6" ht="17.25" thickBot="1" x14ac:dyDescent="0.35">
      <c r="A28" s="153"/>
      <c r="B28" s="174"/>
      <c r="C28" s="177" t="s">
        <v>318</v>
      </c>
      <c r="D28" s="177" t="s">
        <v>319</v>
      </c>
      <c r="E28" s="176" t="s">
        <v>322</v>
      </c>
      <c r="F28" s="12"/>
    </row>
    <row r="29" spans="1:6" ht="16.5" x14ac:dyDescent="0.3">
      <c r="A29" s="153"/>
      <c r="B29" s="278" t="s">
        <v>370</v>
      </c>
      <c r="C29" s="279" t="s">
        <v>371</v>
      </c>
      <c r="D29" s="251">
        <f>Adders!C60</f>
        <v>25</v>
      </c>
      <c r="E29" s="164" t="s">
        <v>298</v>
      </c>
      <c r="F29" s="12"/>
    </row>
    <row r="30" spans="1:6" ht="16.5" x14ac:dyDescent="0.3">
      <c r="A30" s="153"/>
      <c r="B30" s="276" t="s">
        <v>445</v>
      </c>
      <c r="C30" s="205" t="s">
        <v>374</v>
      </c>
      <c r="D30" s="166">
        <f>Adders!C17</f>
        <v>250</v>
      </c>
      <c r="E30" s="25" t="s">
        <v>3</v>
      </c>
      <c r="F30" s="12"/>
    </row>
    <row r="31" spans="1:6" ht="16.5" x14ac:dyDescent="0.3">
      <c r="A31" s="153"/>
      <c r="B31" s="276" t="s">
        <v>46</v>
      </c>
      <c r="C31" s="194" t="s">
        <v>376</v>
      </c>
      <c r="D31" s="166">
        <f>Adders!C35</f>
        <v>200</v>
      </c>
      <c r="E31" s="157" t="s">
        <v>77</v>
      </c>
      <c r="F31" s="12"/>
    </row>
    <row r="32" spans="1:6" ht="16.5" x14ac:dyDescent="0.3">
      <c r="A32" s="153"/>
      <c r="B32" s="276" t="s">
        <v>48</v>
      </c>
      <c r="C32" s="194" t="s">
        <v>378</v>
      </c>
      <c r="D32" s="179">
        <f>Adders!C39</f>
        <v>76</v>
      </c>
      <c r="E32" s="158" t="s">
        <v>3</v>
      </c>
      <c r="F32" s="12"/>
    </row>
    <row r="33" spans="1:5" ht="16.5" x14ac:dyDescent="0.3">
      <c r="A33" s="153"/>
      <c r="B33" s="276" t="s">
        <v>51</v>
      </c>
      <c r="C33" s="194" t="s">
        <v>6</v>
      </c>
      <c r="D33" s="179">
        <f>Adders!C43</f>
        <v>150</v>
      </c>
      <c r="E33" s="158" t="s">
        <v>3</v>
      </c>
    </row>
    <row r="34" spans="1:5" ht="16.5" x14ac:dyDescent="0.3">
      <c r="A34" s="153"/>
      <c r="B34" s="280" t="s">
        <v>41</v>
      </c>
      <c r="C34" s="194" t="s">
        <v>380</v>
      </c>
      <c r="D34" s="179">
        <f>Adders!C44</f>
        <v>32</v>
      </c>
      <c r="E34" s="158" t="s">
        <v>67</v>
      </c>
    </row>
    <row r="35" spans="1:5" ht="16.5" x14ac:dyDescent="0.3">
      <c r="A35" s="153"/>
      <c r="B35" s="276" t="s">
        <v>49</v>
      </c>
      <c r="C35" s="194" t="s">
        <v>10</v>
      </c>
      <c r="D35" s="179">
        <f>Adders!C53</f>
        <v>76</v>
      </c>
      <c r="E35" s="158" t="s">
        <v>3</v>
      </c>
    </row>
    <row r="36" spans="1:5" ht="16.5" x14ac:dyDescent="0.3">
      <c r="A36" s="153"/>
      <c r="B36" s="276" t="s">
        <v>43</v>
      </c>
      <c r="C36" s="194" t="s">
        <v>4</v>
      </c>
      <c r="D36" s="179">
        <f>Adders!C36</f>
        <v>700</v>
      </c>
      <c r="E36" s="158" t="s">
        <v>68</v>
      </c>
    </row>
    <row r="37" spans="1:5" ht="17.25" thickBot="1" x14ac:dyDescent="0.35">
      <c r="A37" s="153"/>
      <c r="B37" s="277" t="s">
        <v>440</v>
      </c>
      <c r="C37" s="196" t="s">
        <v>9</v>
      </c>
      <c r="D37" s="155">
        <f>Adders!C23</f>
        <v>900</v>
      </c>
      <c r="E37" s="159" t="s">
        <v>68</v>
      </c>
    </row>
    <row r="38" spans="1:5" ht="16.5" x14ac:dyDescent="0.3">
      <c r="A38" s="153"/>
      <c r="B38" s="388" t="s">
        <v>16</v>
      </c>
      <c r="C38" s="388"/>
      <c r="D38" s="388"/>
      <c r="E38" s="388"/>
    </row>
    <row r="39" spans="1:5" ht="16.5" x14ac:dyDescent="0.3">
      <c r="A39" s="153"/>
      <c r="B39" s="387" t="s">
        <v>149</v>
      </c>
      <c r="C39" s="387"/>
      <c r="D39" s="387"/>
      <c r="E39" s="387"/>
    </row>
    <row r="40" spans="1:5" ht="16.5" x14ac:dyDescent="0.3">
      <c r="A40" s="153"/>
      <c r="B40" s="387" t="s">
        <v>200</v>
      </c>
      <c r="C40" s="387"/>
      <c r="D40" s="387"/>
      <c r="E40" s="387"/>
    </row>
    <row r="41" spans="1:5" ht="16.5" x14ac:dyDescent="0.3">
      <c r="A41" s="153"/>
      <c r="B41" s="387" t="s">
        <v>150</v>
      </c>
      <c r="C41" s="387"/>
      <c r="D41" s="387"/>
      <c r="E41" s="387"/>
    </row>
  </sheetData>
  <sheetProtection algorithmName="SHA-512" hashValue="Y4jk48qgpscJ+3+gT4djl7w//IcV8KUpk0RNiCj9ib/buTmH3LVXfGDHLTGrg90d3KXWCo4rZrRu3DUCGdwlyw==" saltValue="rdSj1LagbBJqBwpt0k0i0w==" spinCount="100000" sheet="1" objects="1" scenarios="1" selectLockedCells="1" selectUnlockedCells="1"/>
  <mergeCells count="16">
    <mergeCell ref="G12:J12"/>
    <mergeCell ref="G13:J13"/>
    <mergeCell ref="G14:J14"/>
    <mergeCell ref="G10:J10"/>
    <mergeCell ref="G11:J11"/>
    <mergeCell ref="B2:E2"/>
    <mergeCell ref="B3:E3"/>
    <mergeCell ref="B4:C4"/>
    <mergeCell ref="D4:E4"/>
    <mergeCell ref="G2:J2"/>
    <mergeCell ref="B38:E38"/>
    <mergeCell ref="B39:E39"/>
    <mergeCell ref="B40:E40"/>
    <mergeCell ref="B41:E41"/>
    <mergeCell ref="B26:C26"/>
    <mergeCell ref="B27:E2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workbookViewId="0">
      <selection activeCell="B21" sqref="B21:E21"/>
    </sheetView>
  </sheetViews>
  <sheetFormatPr defaultRowHeight="15" x14ac:dyDescent="0.25"/>
  <cols>
    <col min="3" max="3" width="42.42578125" bestFit="1" customWidth="1"/>
    <col min="4" max="4" width="10.42578125" bestFit="1" customWidth="1"/>
    <col min="5" max="5" width="11.7109375" bestFit="1" customWidth="1"/>
  </cols>
  <sheetData>
    <row r="1" spans="2:5" ht="15.75" thickBot="1" x14ac:dyDescent="0.3"/>
    <row r="2" spans="2:5" ht="35.25" thickBot="1" x14ac:dyDescent="0.3">
      <c r="B2" s="406" t="s">
        <v>214</v>
      </c>
      <c r="C2" s="407"/>
      <c r="D2" s="407"/>
      <c r="E2" s="408"/>
    </row>
    <row r="3" spans="2:5" ht="21" x14ac:dyDescent="0.25">
      <c r="B3" s="499" t="s">
        <v>201</v>
      </c>
      <c r="C3" s="500"/>
      <c r="D3" s="500"/>
      <c r="E3" s="501"/>
    </row>
    <row r="4" spans="2:5" ht="18.75" thickBot="1" x14ac:dyDescent="0.3">
      <c r="B4" s="502" t="s">
        <v>202</v>
      </c>
      <c r="C4" s="535"/>
      <c r="D4" s="535"/>
      <c r="E4" s="536"/>
    </row>
    <row r="5" spans="2:5" ht="18.75" thickBot="1" x14ac:dyDescent="0.3">
      <c r="B5" s="529" t="s">
        <v>220</v>
      </c>
      <c r="C5" s="530"/>
      <c r="D5" s="530"/>
      <c r="E5" s="531"/>
    </row>
    <row r="6" spans="2:5" ht="17.25" thickBot="1" x14ac:dyDescent="0.35">
      <c r="B6" s="69" t="s">
        <v>15</v>
      </c>
      <c r="C6" s="81" t="s">
        <v>107</v>
      </c>
      <c r="D6" s="70" t="s">
        <v>76</v>
      </c>
      <c r="E6" s="71" t="s">
        <v>12</v>
      </c>
    </row>
    <row r="7" spans="2:5" ht="18" x14ac:dyDescent="0.35">
      <c r="B7" s="417" t="s">
        <v>205</v>
      </c>
      <c r="C7" s="86" t="s">
        <v>204</v>
      </c>
      <c r="D7" s="17">
        <v>92</v>
      </c>
      <c r="E7" s="18">
        <v>83</v>
      </c>
    </row>
    <row r="8" spans="2:5" ht="16.5" x14ac:dyDescent="0.3">
      <c r="B8" s="415"/>
      <c r="C8" s="19" t="s">
        <v>142</v>
      </c>
      <c r="D8" s="48">
        <v>5</v>
      </c>
      <c r="E8" s="83" t="s">
        <v>206</v>
      </c>
    </row>
    <row r="9" spans="2:5" ht="16.5" x14ac:dyDescent="0.3">
      <c r="B9" s="415"/>
      <c r="C9" s="37" t="s">
        <v>140</v>
      </c>
      <c r="D9" s="20">
        <v>2</v>
      </c>
      <c r="E9" s="85" t="s">
        <v>206</v>
      </c>
    </row>
    <row r="10" spans="2:5" ht="17.25" thickBot="1" x14ac:dyDescent="0.35">
      <c r="B10" s="537"/>
      <c r="C10" s="72" t="s">
        <v>141</v>
      </c>
      <c r="D10" s="73">
        <v>2</v>
      </c>
      <c r="E10" s="84" t="str">
        <f>E9</f>
        <v>per ft</v>
      </c>
    </row>
    <row r="11" spans="2:5" ht="18" thickTop="1" thickBot="1" x14ac:dyDescent="0.35">
      <c r="B11" s="532" t="s">
        <v>17</v>
      </c>
      <c r="C11" s="533"/>
      <c r="D11" s="533"/>
      <c r="E11" s="534"/>
    </row>
    <row r="12" spans="2:5" ht="16.5" x14ac:dyDescent="0.3">
      <c r="B12" s="276" t="s">
        <v>46</v>
      </c>
      <c r="C12" s="194" t="s">
        <v>452</v>
      </c>
      <c r="D12" s="24">
        <f>Adders!C35</f>
        <v>200</v>
      </c>
      <c r="E12" s="27" t="s">
        <v>77</v>
      </c>
    </row>
    <row r="13" spans="2:5" ht="16.5" x14ac:dyDescent="0.3">
      <c r="B13" s="276" t="s">
        <v>48</v>
      </c>
      <c r="C13" s="194" t="s">
        <v>378</v>
      </c>
      <c r="D13" s="20">
        <f>Adders!C39</f>
        <v>76</v>
      </c>
      <c r="E13" s="28" t="s">
        <v>3</v>
      </c>
    </row>
    <row r="14" spans="2:5" ht="16.5" x14ac:dyDescent="0.3">
      <c r="B14" s="276" t="s">
        <v>51</v>
      </c>
      <c r="C14" s="194" t="s">
        <v>453</v>
      </c>
      <c r="D14" s="20">
        <f>Adders!C43</f>
        <v>150</v>
      </c>
      <c r="E14" s="28" t="s">
        <v>3</v>
      </c>
    </row>
    <row r="15" spans="2:5" ht="16.5" x14ac:dyDescent="0.3">
      <c r="B15" s="276" t="s">
        <v>41</v>
      </c>
      <c r="C15" s="194" t="s">
        <v>380</v>
      </c>
      <c r="D15" s="20">
        <f>Adders!C44</f>
        <v>32</v>
      </c>
      <c r="E15" s="28" t="s">
        <v>67</v>
      </c>
    </row>
    <row r="16" spans="2:5" ht="16.5" x14ac:dyDescent="0.3">
      <c r="B16" s="276" t="s">
        <v>454</v>
      </c>
      <c r="C16" s="194" t="s">
        <v>455</v>
      </c>
      <c r="D16" s="20">
        <f>Adders!C17</f>
        <v>250</v>
      </c>
      <c r="E16" s="80" t="s">
        <v>3</v>
      </c>
    </row>
    <row r="17" spans="2:5" ht="16.5" x14ac:dyDescent="0.3">
      <c r="B17" s="276" t="s">
        <v>456</v>
      </c>
      <c r="C17" s="194" t="s">
        <v>457</v>
      </c>
      <c r="D17" s="20">
        <f>Adders!C17</f>
        <v>250</v>
      </c>
      <c r="E17" s="80" t="s">
        <v>3</v>
      </c>
    </row>
    <row r="18" spans="2:5" ht="16.5" x14ac:dyDescent="0.3">
      <c r="B18" s="276" t="s">
        <v>456</v>
      </c>
      <c r="C18" s="194" t="s">
        <v>10</v>
      </c>
      <c r="D18" s="20">
        <f>Adders!C53</f>
        <v>76</v>
      </c>
      <c r="E18" s="28" t="s">
        <v>3</v>
      </c>
    </row>
    <row r="19" spans="2:5" ht="16.5" x14ac:dyDescent="0.3">
      <c r="B19" s="276" t="s">
        <v>436</v>
      </c>
      <c r="C19" s="194" t="s">
        <v>4</v>
      </c>
      <c r="D19" s="20">
        <f>Adders!C36</f>
        <v>700</v>
      </c>
      <c r="E19" s="28" t="s">
        <v>68</v>
      </c>
    </row>
    <row r="20" spans="2:5" ht="17.25" thickBot="1" x14ac:dyDescent="0.35">
      <c r="B20" s="277" t="s">
        <v>437</v>
      </c>
      <c r="C20" s="196" t="s">
        <v>9</v>
      </c>
      <c r="D20" s="22">
        <f>Adders!C23</f>
        <v>900</v>
      </c>
      <c r="E20" s="30" t="s">
        <v>68</v>
      </c>
    </row>
    <row r="21" spans="2:5" ht="16.5" x14ac:dyDescent="0.3">
      <c r="B21" s="388" t="s">
        <v>16</v>
      </c>
      <c r="C21" s="388"/>
      <c r="D21" s="388"/>
      <c r="E21" s="388"/>
    </row>
    <row r="22" spans="2:5" ht="16.5" x14ac:dyDescent="0.3">
      <c r="B22" s="387" t="s">
        <v>149</v>
      </c>
      <c r="C22" s="387"/>
      <c r="D22" s="387"/>
      <c r="E22" s="387"/>
    </row>
    <row r="23" spans="2:5" ht="16.5" x14ac:dyDescent="0.3">
      <c r="B23" s="387" t="s">
        <v>203</v>
      </c>
      <c r="C23" s="387"/>
      <c r="D23" s="387"/>
      <c r="E23" s="387"/>
    </row>
    <row r="24" spans="2:5" ht="16.5" x14ac:dyDescent="0.3">
      <c r="B24" s="55"/>
      <c r="C24" s="55"/>
      <c r="D24" s="55"/>
      <c r="E24" s="55"/>
    </row>
  </sheetData>
  <sheetProtection algorithmName="SHA-512" hashValue="pFGkntJdiGfo+rBOZJ9FOSwBTn3DllpcjzFY+FPtDGfUkzjfOLOydpArqiLFCN3ygi8PHd2fsplsVybrxaPZ6A==" saltValue="mzobWhAJxeulw72fwF9WBg==" spinCount="100000" sheet="1" objects="1" scenarios="1" selectLockedCells="1" selectUnlockedCells="1"/>
  <mergeCells count="9">
    <mergeCell ref="B22:E22"/>
    <mergeCell ref="B23:E23"/>
    <mergeCell ref="B5:E5"/>
    <mergeCell ref="B11:E11"/>
    <mergeCell ref="B2:E2"/>
    <mergeCell ref="B3:E3"/>
    <mergeCell ref="B4:E4"/>
    <mergeCell ref="B7:B10"/>
    <mergeCell ref="B21:E2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72"/>
  <sheetViews>
    <sheetView workbookViewId="0">
      <selection activeCell="B73" sqref="B73"/>
    </sheetView>
  </sheetViews>
  <sheetFormatPr defaultRowHeight="15" x14ac:dyDescent="0.25"/>
  <cols>
    <col min="3" max="3" width="53.42578125" bestFit="1" customWidth="1"/>
    <col min="4" max="4" width="10.42578125" bestFit="1" customWidth="1"/>
    <col min="5" max="5" width="11.7109375" bestFit="1" customWidth="1"/>
  </cols>
  <sheetData>
    <row r="1" spans="2:5" ht="15.75" thickBot="1" x14ac:dyDescent="0.3"/>
    <row r="2" spans="2:5" ht="35.25" customHeight="1" x14ac:dyDescent="0.25">
      <c r="B2" s="406" t="s">
        <v>73</v>
      </c>
      <c r="C2" s="407"/>
      <c r="D2" s="407"/>
      <c r="E2" s="408"/>
    </row>
    <row r="3" spans="2:5" ht="21" x14ac:dyDescent="0.25">
      <c r="B3" s="409" t="s">
        <v>228</v>
      </c>
      <c r="C3" s="390"/>
      <c r="D3" s="390"/>
      <c r="E3" s="411"/>
    </row>
    <row r="4" spans="2:5" ht="18" customHeight="1" x14ac:dyDescent="0.25">
      <c r="B4" s="412" t="s">
        <v>231</v>
      </c>
      <c r="C4" s="539"/>
      <c r="D4" s="539"/>
      <c r="E4" s="540"/>
    </row>
    <row r="5" spans="2:5" ht="17.25" customHeight="1" x14ac:dyDescent="0.3">
      <c r="B5" s="168" t="s">
        <v>15</v>
      </c>
      <c r="C5" s="169" t="s">
        <v>107</v>
      </c>
      <c r="D5" s="169" t="s">
        <v>76</v>
      </c>
      <c r="E5" s="170" t="s">
        <v>12</v>
      </c>
    </row>
    <row r="6" spans="2:5" ht="18" customHeight="1" x14ac:dyDescent="0.35">
      <c r="B6" s="415" t="s">
        <v>226</v>
      </c>
      <c r="C6" s="32" t="s">
        <v>233</v>
      </c>
      <c r="D6" s="33">
        <f>E6/0.95</f>
        <v>446.31578947368422</v>
      </c>
      <c r="E6" s="34">
        <v>424</v>
      </c>
    </row>
    <row r="7" spans="2:5" ht="18" customHeight="1" x14ac:dyDescent="0.35">
      <c r="B7" s="415"/>
      <c r="C7" s="113" t="s">
        <v>237</v>
      </c>
      <c r="D7" s="64">
        <f>Adders!C45</f>
        <v>36</v>
      </c>
      <c r="E7" s="35"/>
    </row>
    <row r="8" spans="2:5" ht="18" customHeight="1" x14ac:dyDescent="0.35">
      <c r="B8" s="415"/>
      <c r="C8" s="113" t="s">
        <v>232</v>
      </c>
      <c r="D8" s="64">
        <v>100</v>
      </c>
      <c r="E8" s="35"/>
    </row>
    <row r="9" spans="2:5" s="152" customFormat="1" ht="18" customHeight="1" x14ac:dyDescent="0.3">
      <c r="B9" s="415"/>
      <c r="C9" s="19" t="s">
        <v>140</v>
      </c>
      <c r="D9" s="20">
        <f>Adders!C25</f>
        <v>8</v>
      </c>
      <c r="E9" s="38"/>
    </row>
    <row r="10" spans="2:5" ht="17.25" customHeight="1" thickBot="1" x14ac:dyDescent="0.35">
      <c r="B10" s="541"/>
      <c r="C10" s="171" t="s">
        <v>300</v>
      </c>
      <c r="D10" s="22">
        <f>Adders!C63</f>
        <v>200</v>
      </c>
      <c r="E10" s="36"/>
    </row>
    <row r="11" spans="2:5" ht="18" x14ac:dyDescent="0.35">
      <c r="B11" s="417" t="s">
        <v>227</v>
      </c>
      <c r="C11" s="32" t="s">
        <v>240</v>
      </c>
      <c r="D11" s="33">
        <f>E11/0.95</f>
        <v>371.5789473684211</v>
      </c>
      <c r="E11" s="34">
        <v>353</v>
      </c>
    </row>
    <row r="12" spans="2:5" ht="18" x14ac:dyDescent="0.35">
      <c r="B12" s="415"/>
      <c r="C12" s="99" t="s">
        <v>241</v>
      </c>
      <c r="D12" s="64">
        <f>Adders!C45</f>
        <v>36</v>
      </c>
      <c r="E12" s="38"/>
    </row>
    <row r="13" spans="2:5" ht="18" x14ac:dyDescent="0.35">
      <c r="B13" s="415"/>
      <c r="C13" s="113" t="s">
        <v>232</v>
      </c>
      <c r="D13" s="20">
        <v>100</v>
      </c>
      <c r="E13" s="38"/>
    </row>
    <row r="14" spans="2:5" s="152" customFormat="1" ht="16.5" x14ac:dyDescent="0.3">
      <c r="B14" s="415"/>
      <c r="C14" s="19" t="s">
        <v>140</v>
      </c>
      <c r="D14" s="20">
        <f>Adders!C4</f>
        <v>8</v>
      </c>
      <c r="E14" s="38"/>
    </row>
    <row r="15" spans="2:5" ht="17.25" thickBot="1" x14ac:dyDescent="0.35">
      <c r="B15" s="541"/>
      <c r="C15" s="171" t="s">
        <v>300</v>
      </c>
      <c r="D15" s="20">
        <f>Adders!C63</f>
        <v>200</v>
      </c>
      <c r="E15" s="38"/>
    </row>
    <row r="16" spans="2:5" ht="16.5" x14ac:dyDescent="0.3">
      <c r="B16" s="538" t="s">
        <v>17</v>
      </c>
      <c r="C16" s="429"/>
      <c r="D16" s="429"/>
      <c r="E16" s="430"/>
    </row>
    <row r="17" spans="2:5" ht="16.5" x14ac:dyDescent="0.3">
      <c r="B17" s="276" t="s">
        <v>44</v>
      </c>
      <c r="C17" s="271" t="s">
        <v>458</v>
      </c>
      <c r="D17" s="20">
        <f>Adders!C33</f>
        <v>21</v>
      </c>
      <c r="E17" s="28" t="s">
        <v>3</v>
      </c>
    </row>
    <row r="18" spans="2:5" ht="16.5" x14ac:dyDescent="0.3">
      <c r="B18" s="276" t="s">
        <v>46</v>
      </c>
      <c r="C18" s="194" t="s">
        <v>376</v>
      </c>
      <c r="D18" s="20">
        <f>Adders!C35</f>
        <v>200</v>
      </c>
      <c r="E18" s="80" t="s">
        <v>3</v>
      </c>
    </row>
    <row r="19" spans="2:5" ht="18" x14ac:dyDescent="0.35">
      <c r="B19" s="276" t="s">
        <v>50</v>
      </c>
      <c r="C19" s="194" t="s">
        <v>459</v>
      </c>
      <c r="D19" s="64">
        <f>Adders!C37</f>
        <v>60</v>
      </c>
      <c r="E19" s="117" t="s">
        <v>3</v>
      </c>
    </row>
    <row r="20" spans="2:5" ht="18" x14ac:dyDescent="0.35">
      <c r="B20" s="282" t="s">
        <v>50</v>
      </c>
      <c r="C20" s="194" t="s">
        <v>460</v>
      </c>
      <c r="D20" s="118">
        <f>Adders!C38</f>
        <v>50</v>
      </c>
      <c r="E20" s="117" t="s">
        <v>229</v>
      </c>
    </row>
    <row r="21" spans="2:5" ht="18" x14ac:dyDescent="0.35">
      <c r="B21" s="282" t="s">
        <v>41</v>
      </c>
      <c r="C21" s="194" t="s">
        <v>380</v>
      </c>
      <c r="D21" s="118">
        <f>Adders!C44</f>
        <v>32</v>
      </c>
      <c r="E21" s="117" t="s">
        <v>3</v>
      </c>
    </row>
    <row r="22" spans="2:5" ht="18" x14ac:dyDescent="0.35">
      <c r="B22" s="282" t="s">
        <v>47</v>
      </c>
      <c r="C22" s="194" t="s">
        <v>13</v>
      </c>
      <c r="D22" s="118">
        <f>Adders!C56</f>
        <v>15</v>
      </c>
      <c r="E22" s="117" t="s">
        <v>3</v>
      </c>
    </row>
    <row r="23" spans="2:5" ht="18" x14ac:dyDescent="0.35">
      <c r="B23" s="282" t="s">
        <v>55</v>
      </c>
      <c r="C23" s="194" t="s">
        <v>461</v>
      </c>
      <c r="D23" s="118">
        <f>Adders!C57</f>
        <v>25</v>
      </c>
      <c r="E23" s="117" t="s">
        <v>3</v>
      </c>
    </row>
    <row r="24" spans="2:5" ht="18" x14ac:dyDescent="0.35">
      <c r="B24" s="282" t="s">
        <v>56</v>
      </c>
      <c r="C24" s="194" t="s">
        <v>462</v>
      </c>
      <c r="D24" s="542" t="s">
        <v>304</v>
      </c>
      <c r="E24" s="543"/>
    </row>
    <row r="25" spans="2:5" ht="18" x14ac:dyDescent="0.35">
      <c r="B25" s="282" t="s">
        <v>43</v>
      </c>
      <c r="C25" s="194" t="s">
        <v>4</v>
      </c>
      <c r="D25" s="118">
        <f>Adders!C36</f>
        <v>700</v>
      </c>
      <c r="E25" s="117"/>
    </row>
    <row r="26" spans="2:5" ht="18" x14ac:dyDescent="0.35">
      <c r="B26" s="282" t="s">
        <v>440</v>
      </c>
      <c r="C26" s="194" t="s">
        <v>9</v>
      </c>
      <c r="D26" s="315">
        <f>Adders!C23</f>
        <v>900</v>
      </c>
      <c r="E26" s="117"/>
    </row>
    <row r="27" spans="2:5" ht="18" x14ac:dyDescent="0.35">
      <c r="B27" s="114"/>
      <c r="C27" s="150" t="s">
        <v>287</v>
      </c>
      <c r="D27" s="151" t="s">
        <v>288</v>
      </c>
      <c r="E27" s="117"/>
    </row>
    <row r="28" spans="2:5" ht="18" x14ac:dyDescent="0.35">
      <c r="B28" s="114"/>
      <c r="C28" s="150" t="s">
        <v>289</v>
      </c>
      <c r="D28" s="151" t="s">
        <v>290</v>
      </c>
      <c r="E28" s="117"/>
    </row>
    <row r="29" spans="2:5" ht="18" x14ac:dyDescent="0.35">
      <c r="B29" s="114"/>
      <c r="C29" s="150" t="s">
        <v>291</v>
      </c>
      <c r="D29" s="151" t="s">
        <v>292</v>
      </c>
      <c r="E29" s="117"/>
    </row>
    <row r="30" spans="2:5" ht="18" x14ac:dyDescent="0.35">
      <c r="B30" s="114"/>
      <c r="C30" s="150" t="s">
        <v>293</v>
      </c>
      <c r="D30" s="151" t="s">
        <v>292</v>
      </c>
      <c r="E30" s="117"/>
    </row>
    <row r="31" spans="2:5" ht="18" x14ac:dyDescent="0.35">
      <c r="B31" s="114"/>
      <c r="C31" s="150" t="s">
        <v>294</v>
      </c>
      <c r="D31" s="151" t="s">
        <v>288</v>
      </c>
      <c r="E31" s="117"/>
    </row>
    <row r="32" spans="2:5" ht="18" x14ac:dyDescent="0.35">
      <c r="B32" s="114"/>
      <c r="C32" s="150" t="s">
        <v>295</v>
      </c>
      <c r="D32" s="151" t="s">
        <v>290</v>
      </c>
      <c r="E32" s="117"/>
    </row>
    <row r="33" spans="2:5" ht="18" x14ac:dyDescent="0.35">
      <c r="B33" s="114"/>
      <c r="C33" s="150" t="s">
        <v>296</v>
      </c>
      <c r="D33" s="151" t="s">
        <v>292</v>
      </c>
      <c r="E33" s="117"/>
    </row>
    <row r="34" spans="2:5" ht="18.75" thickBot="1" x14ac:dyDescent="0.4">
      <c r="B34" s="115"/>
      <c r="C34" s="108"/>
      <c r="D34" s="120"/>
      <c r="E34" s="119"/>
    </row>
    <row r="35" spans="2:5" ht="16.5" x14ac:dyDescent="0.3">
      <c r="B35" s="470" t="s">
        <v>16</v>
      </c>
      <c r="C35" s="470"/>
      <c r="D35" s="470"/>
      <c r="E35" s="470"/>
    </row>
    <row r="36" spans="2:5" ht="16.5" x14ac:dyDescent="0.3">
      <c r="B36" s="387" t="s">
        <v>149</v>
      </c>
      <c r="C36" s="387"/>
      <c r="D36" s="387"/>
      <c r="E36" s="387"/>
    </row>
    <row r="37" spans="2:5" ht="16.5" x14ac:dyDescent="0.3">
      <c r="B37" s="387" t="s">
        <v>230</v>
      </c>
      <c r="C37" s="387"/>
      <c r="D37" s="387"/>
      <c r="E37" s="387"/>
    </row>
    <row r="38" spans="2:5" ht="15.75" thickBot="1" x14ac:dyDescent="0.3"/>
    <row r="39" spans="2:5" ht="34.5" x14ac:dyDescent="0.25">
      <c r="B39" s="406" t="s">
        <v>234</v>
      </c>
      <c r="C39" s="483"/>
      <c r="D39" s="483"/>
      <c r="E39" s="484"/>
    </row>
    <row r="40" spans="2:5" ht="34.5" customHeight="1" x14ac:dyDescent="0.25">
      <c r="B40" s="409" t="s">
        <v>235</v>
      </c>
      <c r="C40" s="390"/>
      <c r="D40" s="390"/>
      <c r="E40" s="411"/>
    </row>
    <row r="41" spans="2:5" ht="21" customHeight="1" x14ac:dyDescent="0.25">
      <c r="B41" s="412" t="s">
        <v>231</v>
      </c>
      <c r="C41" s="393"/>
      <c r="D41" s="393"/>
      <c r="E41" s="414"/>
    </row>
    <row r="42" spans="2:5" ht="18" customHeight="1" x14ac:dyDescent="0.3">
      <c r="B42" s="168" t="s">
        <v>15</v>
      </c>
      <c r="C42" s="169" t="s">
        <v>107</v>
      </c>
      <c r="D42" s="169" t="s">
        <v>76</v>
      </c>
      <c r="E42" s="170" t="s">
        <v>12</v>
      </c>
    </row>
    <row r="43" spans="2:5" ht="18" x14ac:dyDescent="0.35">
      <c r="B43" s="415" t="s">
        <v>226</v>
      </c>
      <c r="C43" s="32" t="s">
        <v>236</v>
      </c>
      <c r="D43" s="33">
        <f>E43/0.95</f>
        <v>542.1052631578948</v>
      </c>
      <c r="E43" s="34">
        <v>515</v>
      </c>
    </row>
    <row r="44" spans="2:5" ht="18" x14ac:dyDescent="0.35">
      <c r="B44" s="415"/>
      <c r="C44" s="113" t="s">
        <v>237</v>
      </c>
      <c r="D44" s="64">
        <f>Adders!C45</f>
        <v>36</v>
      </c>
      <c r="E44" s="35"/>
    </row>
    <row r="45" spans="2:5" s="152" customFormat="1" ht="16.5" x14ac:dyDescent="0.3">
      <c r="B45" s="415"/>
      <c r="C45" s="19" t="s">
        <v>140</v>
      </c>
      <c r="D45" s="20">
        <f>Adders!C4</f>
        <v>8</v>
      </c>
      <c r="E45" s="38"/>
    </row>
    <row r="46" spans="2:5" ht="17.25" thickBot="1" x14ac:dyDescent="0.35">
      <c r="B46" s="541"/>
      <c r="C46" s="172" t="s">
        <v>299</v>
      </c>
      <c r="D46" s="22">
        <f>Adders!C63</f>
        <v>200</v>
      </c>
      <c r="E46" s="36"/>
    </row>
    <row r="47" spans="2:5" ht="18" x14ac:dyDescent="0.35">
      <c r="B47" s="417" t="s">
        <v>227</v>
      </c>
      <c r="C47" s="32" t="s">
        <v>239</v>
      </c>
      <c r="D47" s="33">
        <f>E47/0.95</f>
        <v>473.68421052631584</v>
      </c>
      <c r="E47" s="34">
        <v>450</v>
      </c>
    </row>
    <row r="48" spans="2:5" ht="18" x14ac:dyDescent="0.35">
      <c r="B48" s="415"/>
      <c r="C48" s="113" t="s">
        <v>238</v>
      </c>
      <c r="D48" s="64">
        <f>Adders!C45</f>
        <v>36</v>
      </c>
      <c r="E48" s="35"/>
    </row>
    <row r="49" spans="2:5" s="152" customFormat="1" ht="16.5" x14ac:dyDescent="0.3">
      <c r="B49" s="415"/>
      <c r="C49" s="19" t="s">
        <v>140</v>
      </c>
      <c r="D49" s="20">
        <f>Adders!C4</f>
        <v>8</v>
      </c>
      <c r="E49" s="38"/>
    </row>
    <row r="50" spans="2:5" ht="17.25" thickBot="1" x14ac:dyDescent="0.35">
      <c r="B50" s="416"/>
      <c r="C50" s="172" t="s">
        <v>299</v>
      </c>
      <c r="D50" s="22">
        <f>Adders!C63</f>
        <v>200</v>
      </c>
      <c r="E50" s="36"/>
    </row>
    <row r="51" spans="2:5" ht="16.5" x14ac:dyDescent="0.3">
      <c r="B51" s="538" t="s">
        <v>17</v>
      </c>
      <c r="C51" s="544"/>
      <c r="D51" s="544"/>
      <c r="E51" s="545"/>
    </row>
    <row r="52" spans="2:5" ht="16.5" x14ac:dyDescent="0.3">
      <c r="B52" s="276" t="s">
        <v>44</v>
      </c>
      <c r="C52" s="271" t="s">
        <v>458</v>
      </c>
      <c r="D52" s="20">
        <f>Adders!C33</f>
        <v>21</v>
      </c>
      <c r="E52" s="28" t="s">
        <v>3</v>
      </c>
    </row>
    <row r="53" spans="2:5" ht="16.5" x14ac:dyDescent="0.3">
      <c r="B53" s="276" t="s">
        <v>46</v>
      </c>
      <c r="C53" s="194" t="s">
        <v>376</v>
      </c>
      <c r="D53" s="20">
        <f>Adders!C35</f>
        <v>200</v>
      </c>
      <c r="E53" s="80" t="s">
        <v>3</v>
      </c>
    </row>
    <row r="54" spans="2:5" ht="18" x14ac:dyDescent="0.35">
      <c r="B54" s="276" t="s">
        <v>50</v>
      </c>
      <c r="C54" s="194" t="s">
        <v>459</v>
      </c>
      <c r="D54" s="64">
        <f>Adders!C37</f>
        <v>60</v>
      </c>
      <c r="E54" s="117" t="s">
        <v>3</v>
      </c>
    </row>
    <row r="55" spans="2:5" ht="18" x14ac:dyDescent="0.35">
      <c r="B55" s="282" t="s">
        <v>50</v>
      </c>
      <c r="C55" s="194" t="s">
        <v>460</v>
      </c>
      <c r="D55" s="118">
        <f>Adders!C38</f>
        <v>50</v>
      </c>
      <c r="E55" s="117" t="s">
        <v>229</v>
      </c>
    </row>
    <row r="56" spans="2:5" ht="18" x14ac:dyDescent="0.35">
      <c r="B56" s="282" t="s">
        <v>41</v>
      </c>
      <c r="C56" s="194" t="s">
        <v>380</v>
      </c>
      <c r="D56" s="118">
        <f>Adders!C44</f>
        <v>32</v>
      </c>
      <c r="E56" s="117" t="s">
        <v>3</v>
      </c>
    </row>
    <row r="57" spans="2:5" ht="18" x14ac:dyDescent="0.35">
      <c r="B57" s="282" t="s">
        <v>47</v>
      </c>
      <c r="C57" s="194" t="s">
        <v>13</v>
      </c>
      <c r="D57" s="118">
        <f>Adders!C56</f>
        <v>15</v>
      </c>
      <c r="E57" s="117" t="s">
        <v>3</v>
      </c>
    </row>
    <row r="58" spans="2:5" ht="18" x14ac:dyDescent="0.35">
      <c r="B58" s="282" t="s">
        <v>55</v>
      </c>
      <c r="C58" s="194" t="s">
        <v>461</v>
      </c>
      <c r="D58" s="118">
        <f>Adders!C57</f>
        <v>25</v>
      </c>
      <c r="E58" s="117" t="s">
        <v>3</v>
      </c>
    </row>
    <row r="59" spans="2:5" ht="18" x14ac:dyDescent="0.35">
      <c r="B59" s="282" t="s">
        <v>43</v>
      </c>
      <c r="C59" s="194" t="s">
        <v>4</v>
      </c>
      <c r="D59" s="118">
        <f>Adders!C36</f>
        <v>700</v>
      </c>
      <c r="E59" s="117"/>
    </row>
    <row r="60" spans="2:5" ht="18" x14ac:dyDescent="0.35">
      <c r="B60" s="282" t="s">
        <v>440</v>
      </c>
      <c r="C60" s="194" t="s">
        <v>9</v>
      </c>
      <c r="D60" s="118">
        <f>Adders!C23</f>
        <v>900</v>
      </c>
      <c r="E60" s="117"/>
    </row>
    <row r="61" spans="2:5" ht="18" x14ac:dyDescent="0.35">
      <c r="B61" s="114"/>
      <c r="C61" s="116" t="s">
        <v>285</v>
      </c>
      <c r="D61" s="116" t="s">
        <v>286</v>
      </c>
      <c r="E61" s="117"/>
    </row>
    <row r="62" spans="2:5" ht="18" x14ac:dyDescent="0.35">
      <c r="B62" s="114"/>
      <c r="C62" s="150" t="s">
        <v>287</v>
      </c>
      <c r="D62" s="151" t="s">
        <v>288</v>
      </c>
      <c r="E62" s="117"/>
    </row>
    <row r="63" spans="2:5" ht="18" x14ac:dyDescent="0.35">
      <c r="B63" s="114"/>
      <c r="C63" s="150" t="s">
        <v>289</v>
      </c>
      <c r="D63" s="151" t="s">
        <v>290</v>
      </c>
      <c r="E63" s="117"/>
    </row>
    <row r="64" spans="2:5" ht="18" x14ac:dyDescent="0.35">
      <c r="B64" s="114"/>
      <c r="C64" s="150" t="s">
        <v>291</v>
      </c>
      <c r="D64" s="151" t="s">
        <v>292</v>
      </c>
      <c r="E64" s="117"/>
    </row>
    <row r="65" spans="2:5" ht="18" x14ac:dyDescent="0.35">
      <c r="B65" s="114"/>
      <c r="C65" s="150" t="s">
        <v>293</v>
      </c>
      <c r="D65" s="151" t="s">
        <v>292</v>
      </c>
      <c r="E65" s="117"/>
    </row>
    <row r="66" spans="2:5" ht="18" x14ac:dyDescent="0.35">
      <c r="B66" s="114"/>
      <c r="C66" s="150" t="s">
        <v>294</v>
      </c>
      <c r="D66" s="151" t="s">
        <v>288</v>
      </c>
      <c r="E66" s="117"/>
    </row>
    <row r="67" spans="2:5" ht="18" x14ac:dyDescent="0.35">
      <c r="B67" s="114"/>
      <c r="C67" s="150" t="s">
        <v>295</v>
      </c>
      <c r="D67" s="151" t="s">
        <v>290</v>
      </c>
      <c r="E67" s="117"/>
    </row>
    <row r="68" spans="2:5" ht="18" x14ac:dyDescent="0.35">
      <c r="B68" s="114"/>
      <c r="C68" s="150" t="s">
        <v>296</v>
      </c>
      <c r="D68" s="151" t="s">
        <v>292</v>
      </c>
      <c r="E68" s="117"/>
    </row>
    <row r="69" spans="2:5" ht="18.75" thickBot="1" x14ac:dyDescent="0.4">
      <c r="B69" s="115"/>
      <c r="C69" s="108"/>
      <c r="D69" s="120"/>
      <c r="E69" s="119"/>
    </row>
    <row r="70" spans="2:5" ht="16.5" x14ac:dyDescent="0.3">
      <c r="B70" s="470" t="s">
        <v>16</v>
      </c>
      <c r="C70" s="470"/>
      <c r="D70" s="470"/>
      <c r="E70" s="470"/>
    </row>
    <row r="71" spans="2:5" ht="16.5" x14ac:dyDescent="0.3">
      <c r="B71" s="387" t="s">
        <v>149</v>
      </c>
      <c r="C71" s="387"/>
      <c r="D71" s="387"/>
      <c r="E71" s="387"/>
    </row>
    <row r="72" spans="2:5" ht="16.5" x14ac:dyDescent="0.3">
      <c r="B72" s="387" t="s">
        <v>230</v>
      </c>
      <c r="C72" s="387"/>
      <c r="D72" s="387"/>
      <c r="E72" s="387"/>
    </row>
  </sheetData>
  <sheetProtection algorithmName="SHA-512" hashValue="ZpfBxZss0fhoyfrXXkLSahLUZ51vD83sStLv8DEcRyAH7hKPQVdCgxfqV2Wyu1ucWuHLug9bIio2XIJyMP7Q4w==" saltValue="jRkGwRdguIS73Msg3aBVLg==" spinCount="100000" sheet="1" objects="1" scenarios="1" selectLockedCells="1" selectUnlockedCells="1"/>
  <mergeCells count="19">
    <mergeCell ref="B70:E70"/>
    <mergeCell ref="B71:E71"/>
    <mergeCell ref="B72:E72"/>
    <mergeCell ref="B51:E51"/>
    <mergeCell ref="B39:E39"/>
    <mergeCell ref="B40:E40"/>
    <mergeCell ref="B41:E41"/>
    <mergeCell ref="B43:B46"/>
    <mergeCell ref="B47:B50"/>
    <mergeCell ref="B16:E16"/>
    <mergeCell ref="B35:E35"/>
    <mergeCell ref="B36:E36"/>
    <mergeCell ref="B37:E37"/>
    <mergeCell ref="B2:E2"/>
    <mergeCell ref="B3:E3"/>
    <mergeCell ref="B4:E4"/>
    <mergeCell ref="B6:B10"/>
    <mergeCell ref="B11:B15"/>
    <mergeCell ref="D24:E24"/>
  </mergeCells>
  <printOptions horizontalCentered="1"/>
  <pageMargins left="0.11811023622047245" right="0.11811023622047245" top="0.35433070866141736" bottom="0.74803149606299213" header="0.31496062992125984" footer="0.31496062992125984"/>
  <pageSetup scale="5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opLeftCell="A16" zoomScaleNormal="100" workbookViewId="0">
      <selection activeCell="B36" sqref="B36:E36"/>
    </sheetView>
  </sheetViews>
  <sheetFormatPr defaultRowHeight="15" x14ac:dyDescent="0.25"/>
  <cols>
    <col min="3" max="3" width="42.42578125" bestFit="1" customWidth="1"/>
    <col min="4" max="4" width="10.42578125" bestFit="1" customWidth="1"/>
    <col min="5" max="5" width="11.7109375" bestFit="1" customWidth="1"/>
  </cols>
  <sheetData>
    <row r="1" spans="2:8" ht="15.75" thickBot="1" x14ac:dyDescent="0.3"/>
    <row r="2" spans="2:8" ht="35.25" customHeight="1" thickBot="1" x14ac:dyDescent="0.3">
      <c r="B2" s="406" t="s">
        <v>207</v>
      </c>
      <c r="C2" s="407"/>
      <c r="D2" s="407"/>
      <c r="E2" s="408"/>
    </row>
    <row r="3" spans="2:8" ht="21" x14ac:dyDescent="0.25">
      <c r="B3" s="499" t="s">
        <v>90</v>
      </c>
      <c r="C3" s="500"/>
      <c r="D3" s="500"/>
      <c r="E3" s="501"/>
    </row>
    <row r="4" spans="2:8" ht="18.75" customHeight="1" thickBot="1" x14ac:dyDescent="0.3">
      <c r="B4" s="502" t="s">
        <v>208</v>
      </c>
      <c r="C4" s="535"/>
      <c r="D4" s="535"/>
      <c r="E4" s="536"/>
    </row>
    <row r="5" spans="2:8" ht="17.25" customHeight="1" thickBot="1" x14ac:dyDescent="0.35">
      <c r="B5" s="69" t="s">
        <v>15</v>
      </c>
      <c r="C5" s="81" t="s">
        <v>107</v>
      </c>
      <c r="D5" s="70" t="s">
        <v>76</v>
      </c>
      <c r="E5" s="71" t="s">
        <v>12</v>
      </c>
      <c r="H5" s="3"/>
    </row>
    <row r="6" spans="2:8" ht="18.75" customHeight="1" x14ac:dyDescent="0.35">
      <c r="B6" s="417" t="s">
        <v>209</v>
      </c>
      <c r="C6" s="75" t="s">
        <v>210</v>
      </c>
      <c r="D6" s="17">
        <f>E6/0.85</f>
        <v>523.52941176470586</v>
      </c>
      <c r="E6" s="18">
        <v>445</v>
      </c>
    </row>
    <row r="7" spans="2:8" ht="16.5" customHeight="1" x14ac:dyDescent="0.3">
      <c r="B7" s="415"/>
      <c r="C7" s="47" t="s">
        <v>140</v>
      </c>
      <c r="D7" s="48">
        <f>Adders!C7</f>
        <v>8</v>
      </c>
      <c r="E7" s="49"/>
    </row>
    <row r="8" spans="2:8" ht="17.25" customHeight="1" thickBot="1" x14ac:dyDescent="0.35">
      <c r="B8" s="537"/>
      <c r="C8" s="72" t="s">
        <v>141</v>
      </c>
      <c r="D8" s="73">
        <f>Adders!C25</f>
        <v>8</v>
      </c>
      <c r="E8" s="74"/>
    </row>
    <row r="9" spans="2:8" ht="18.75" customHeight="1" thickTop="1" x14ac:dyDescent="0.35">
      <c r="B9" s="546" t="s">
        <v>92</v>
      </c>
      <c r="C9" s="76" t="s">
        <v>211</v>
      </c>
      <c r="D9" s="33">
        <f>E9/0.85</f>
        <v>818.82352941176475</v>
      </c>
      <c r="E9" s="34">
        <v>696</v>
      </c>
      <c r="H9" s="3"/>
    </row>
    <row r="10" spans="2:8" ht="16.5" customHeight="1" x14ac:dyDescent="0.3">
      <c r="B10" s="415"/>
      <c r="C10" s="37" t="s">
        <v>142</v>
      </c>
      <c r="D10" s="48">
        <f>Adders!C45</f>
        <v>36</v>
      </c>
      <c r="E10" s="49"/>
      <c r="H10" s="3"/>
    </row>
    <row r="11" spans="2:8" ht="17.25" customHeight="1" x14ac:dyDescent="0.3">
      <c r="B11" s="415"/>
      <c r="C11" s="19" t="s">
        <v>140</v>
      </c>
      <c r="D11" s="20">
        <f>Adders!C5</f>
        <v>16</v>
      </c>
      <c r="E11" s="38"/>
    </row>
    <row r="12" spans="2:8" ht="18" customHeight="1" thickBot="1" x14ac:dyDescent="0.35">
      <c r="B12" s="537"/>
      <c r="C12" s="72" t="s">
        <v>141</v>
      </c>
      <c r="D12" s="73">
        <f>Adders!C26</f>
        <v>16</v>
      </c>
      <c r="E12" s="74"/>
    </row>
    <row r="13" spans="2:8" ht="18.75" customHeight="1" thickTop="1" x14ac:dyDescent="0.35">
      <c r="B13" s="546" t="s">
        <v>91</v>
      </c>
      <c r="C13" s="76" t="s">
        <v>212</v>
      </c>
      <c r="D13" s="33">
        <f>E13/0.85</f>
        <v>828.23529411764707</v>
      </c>
      <c r="E13" s="34">
        <v>704</v>
      </c>
    </row>
    <row r="14" spans="2:8" ht="17.25" customHeight="1" x14ac:dyDescent="0.3">
      <c r="B14" s="415"/>
      <c r="C14" s="37" t="s">
        <v>142</v>
      </c>
      <c r="D14" s="48">
        <f>Adders!C45</f>
        <v>36</v>
      </c>
      <c r="E14" s="49"/>
    </row>
    <row r="15" spans="2:8" ht="16.5" x14ac:dyDescent="0.3">
      <c r="B15" s="415"/>
      <c r="C15" s="19" t="s">
        <v>140</v>
      </c>
      <c r="D15" s="20">
        <f>Adders!C5</f>
        <v>16</v>
      </c>
      <c r="E15" s="38"/>
    </row>
    <row r="16" spans="2:8" ht="17.25" thickBot="1" x14ac:dyDescent="0.35">
      <c r="B16" s="537"/>
      <c r="C16" s="72" t="s">
        <v>141</v>
      </c>
      <c r="D16" s="73">
        <f>Adders!C26</f>
        <v>16</v>
      </c>
      <c r="E16" s="74"/>
    </row>
    <row r="17" spans="2:5" ht="18.75" thickTop="1" x14ac:dyDescent="0.35">
      <c r="B17" s="546" t="s">
        <v>93</v>
      </c>
      <c r="C17" s="76" t="s">
        <v>213</v>
      </c>
      <c r="D17" s="33">
        <f>E17/0.85</f>
        <v>1221.1764705882354</v>
      </c>
      <c r="E17" s="34">
        <v>1038</v>
      </c>
    </row>
    <row r="18" spans="2:5" ht="16.5" x14ac:dyDescent="0.3">
      <c r="B18" s="415"/>
      <c r="C18" s="37" t="s">
        <v>142</v>
      </c>
      <c r="D18" s="48">
        <f>Adders!C48</f>
        <v>72</v>
      </c>
      <c r="E18" s="49"/>
    </row>
    <row r="19" spans="2:5" ht="16.5" x14ac:dyDescent="0.3">
      <c r="B19" s="415"/>
      <c r="C19" s="19" t="s">
        <v>140</v>
      </c>
      <c r="D19" s="20">
        <f>Adders!C9</f>
        <v>32</v>
      </c>
      <c r="E19" s="38"/>
    </row>
    <row r="20" spans="2:5" ht="17.25" thickBot="1" x14ac:dyDescent="0.35">
      <c r="B20" s="537"/>
      <c r="C20" s="72" t="s">
        <v>141</v>
      </c>
      <c r="D20" s="73">
        <f>Adders!C29</f>
        <v>32</v>
      </c>
      <c r="E20" s="74"/>
    </row>
    <row r="21" spans="2:5" ht="18" thickTop="1" thickBot="1" x14ac:dyDescent="0.35">
      <c r="B21" s="472" t="s">
        <v>316</v>
      </c>
      <c r="C21" s="550"/>
      <c r="D21" s="314">
        <f>((D6/4)+(D10/8)+(D13/4)+(D17/12))/4</f>
        <v>111.05147058823529</v>
      </c>
      <c r="E21" s="314">
        <f>((E6/4)+(E10/8)+(E13/4)+(E17/12))/4</f>
        <v>93.4375</v>
      </c>
    </row>
    <row r="22" spans="2:5" ht="17.25" thickBot="1" x14ac:dyDescent="0.35">
      <c r="B22" s="547" t="s">
        <v>17</v>
      </c>
      <c r="C22" s="548"/>
      <c r="D22" s="548"/>
      <c r="E22" s="549"/>
    </row>
    <row r="23" spans="2:5" ht="16.5" x14ac:dyDescent="0.3">
      <c r="B23" s="280" t="s">
        <v>40</v>
      </c>
      <c r="C23" s="281" t="s">
        <v>33</v>
      </c>
      <c r="D23" s="24">
        <f>Adders!C32</f>
        <v>76</v>
      </c>
      <c r="E23" s="25" t="s">
        <v>3</v>
      </c>
    </row>
    <row r="24" spans="2:5" ht="16.5" x14ac:dyDescent="0.3">
      <c r="B24" s="276" t="s">
        <v>44</v>
      </c>
      <c r="C24" s="281" t="s">
        <v>463</v>
      </c>
      <c r="D24" s="24">
        <f>Adders!C33</f>
        <v>21</v>
      </c>
      <c r="E24" s="25" t="s">
        <v>3</v>
      </c>
    </row>
    <row r="25" spans="2:5" ht="16.5" x14ac:dyDescent="0.3">
      <c r="B25" s="276" t="s">
        <v>42</v>
      </c>
      <c r="C25" s="281" t="s">
        <v>464</v>
      </c>
      <c r="D25" s="24">
        <f>Adders!C34</f>
        <v>94</v>
      </c>
      <c r="E25" s="25" t="s">
        <v>3</v>
      </c>
    </row>
    <row r="26" spans="2:5" ht="16.5" x14ac:dyDescent="0.3">
      <c r="B26" s="276" t="s">
        <v>46</v>
      </c>
      <c r="C26" s="194" t="s">
        <v>452</v>
      </c>
      <c r="D26" s="24">
        <f>Adders!C35</f>
        <v>200</v>
      </c>
      <c r="E26" s="27" t="s">
        <v>77</v>
      </c>
    </row>
    <row r="27" spans="2:5" ht="16.5" x14ac:dyDescent="0.3">
      <c r="B27" s="276" t="s">
        <v>48</v>
      </c>
      <c r="C27" s="194" t="s">
        <v>378</v>
      </c>
      <c r="D27" s="20">
        <f>Adders!C39</f>
        <v>76</v>
      </c>
      <c r="E27" s="28" t="s">
        <v>3</v>
      </c>
    </row>
    <row r="28" spans="2:5" ht="16.5" x14ac:dyDescent="0.3">
      <c r="B28" s="276" t="s">
        <v>465</v>
      </c>
      <c r="C28" s="194" t="s">
        <v>466</v>
      </c>
      <c r="D28" s="20">
        <f>Adders!C40</f>
        <v>67</v>
      </c>
      <c r="E28" s="80" t="s">
        <v>3</v>
      </c>
    </row>
    <row r="29" spans="2:5" ht="16.5" x14ac:dyDescent="0.3">
      <c r="B29" s="276" t="s">
        <v>52</v>
      </c>
      <c r="C29" s="194" t="s">
        <v>35</v>
      </c>
      <c r="D29" s="20">
        <f>Adders!C42</f>
        <v>47.717999999999996</v>
      </c>
      <c r="E29" s="80" t="s">
        <v>69</v>
      </c>
    </row>
    <row r="30" spans="2:5" ht="16.5" x14ac:dyDescent="0.3">
      <c r="B30" s="276" t="s">
        <v>51</v>
      </c>
      <c r="C30" s="194" t="s">
        <v>6</v>
      </c>
      <c r="D30" s="20">
        <f>Adders!C43</f>
        <v>150</v>
      </c>
      <c r="E30" s="28" t="s">
        <v>3</v>
      </c>
    </row>
    <row r="31" spans="2:5" ht="16.5" x14ac:dyDescent="0.3">
      <c r="B31" s="276" t="s">
        <v>41</v>
      </c>
      <c r="C31" s="194" t="s">
        <v>467</v>
      </c>
      <c r="D31" s="20">
        <f>Adders!C44</f>
        <v>32</v>
      </c>
      <c r="E31" s="80" t="s">
        <v>3</v>
      </c>
    </row>
    <row r="32" spans="2:5" ht="16.5" x14ac:dyDescent="0.3">
      <c r="B32" s="276" t="s">
        <v>45</v>
      </c>
      <c r="C32" s="194" t="s">
        <v>468</v>
      </c>
      <c r="D32" s="20">
        <f>Adders!C58</f>
        <v>27.500000000000004</v>
      </c>
      <c r="E32" s="80" t="s">
        <v>3</v>
      </c>
    </row>
    <row r="33" spans="2:5" ht="16.5" x14ac:dyDescent="0.3">
      <c r="B33" s="276" t="s">
        <v>49</v>
      </c>
      <c r="C33" s="194" t="s">
        <v>469</v>
      </c>
      <c r="D33" s="20">
        <f>Adders!C53</f>
        <v>76</v>
      </c>
      <c r="E33" s="28" t="s">
        <v>3</v>
      </c>
    </row>
    <row r="34" spans="2:5" ht="16.5" x14ac:dyDescent="0.3">
      <c r="B34" s="276" t="s">
        <v>470</v>
      </c>
      <c r="C34" s="194" t="s">
        <v>4</v>
      </c>
      <c r="D34" s="20">
        <f>Adders!C36</f>
        <v>700</v>
      </c>
      <c r="E34" s="28" t="s">
        <v>68</v>
      </c>
    </row>
    <row r="35" spans="2:5" ht="17.25" thickBot="1" x14ac:dyDescent="0.35">
      <c r="B35" s="277" t="s">
        <v>437</v>
      </c>
      <c r="C35" s="196" t="s">
        <v>9</v>
      </c>
      <c r="D35" s="22">
        <f>Adders!C23</f>
        <v>900</v>
      </c>
      <c r="E35" s="30" t="s">
        <v>68</v>
      </c>
    </row>
    <row r="36" spans="2:5" ht="16.5" x14ac:dyDescent="0.3">
      <c r="B36" s="470" t="s">
        <v>16</v>
      </c>
      <c r="C36" s="470"/>
      <c r="D36" s="470"/>
      <c r="E36" s="470"/>
    </row>
    <row r="37" spans="2:5" ht="16.5" x14ac:dyDescent="0.3">
      <c r="B37" s="387" t="s">
        <v>149</v>
      </c>
      <c r="C37" s="387"/>
      <c r="D37" s="387"/>
      <c r="E37" s="387"/>
    </row>
    <row r="38" spans="2:5" ht="16.5" x14ac:dyDescent="0.3">
      <c r="B38" s="55"/>
      <c r="C38" s="55"/>
      <c r="D38" s="55"/>
      <c r="E38" s="55"/>
    </row>
    <row r="39" spans="2:5" ht="16.5" x14ac:dyDescent="0.3">
      <c r="B39" s="31"/>
      <c r="C39" s="31"/>
      <c r="D39" s="31"/>
      <c r="E39" s="31"/>
    </row>
  </sheetData>
  <sheetProtection algorithmName="SHA-512" hashValue="hCz7ryqLOf6GCQkdmJU+w9QxjqF677PSj3mIm6WcF87sJUoENTdth/wGg+jWQX16B44YpqlNr/R7QIWxqc/JCQ==" saltValue="Ew2BJEYCGFpmPxV674djkA==" spinCount="100000" sheet="1" objects="1" scenarios="1" selectLockedCells="1" selectUnlockedCells="1"/>
  <mergeCells count="11">
    <mergeCell ref="B13:B16"/>
    <mergeCell ref="B36:E36"/>
    <mergeCell ref="B37:E37"/>
    <mergeCell ref="B22:E22"/>
    <mergeCell ref="B17:B20"/>
    <mergeCell ref="B21:C21"/>
    <mergeCell ref="B2:E2"/>
    <mergeCell ref="B3:E3"/>
    <mergeCell ref="B4:E4"/>
    <mergeCell ref="B6:B8"/>
    <mergeCell ref="B9:B1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50"/>
  <sheetViews>
    <sheetView topLeftCell="A19" workbookViewId="0">
      <selection activeCell="B25" sqref="B25:E25"/>
    </sheetView>
  </sheetViews>
  <sheetFormatPr defaultRowHeight="15" x14ac:dyDescent="0.25"/>
  <cols>
    <col min="3" max="3" width="43.42578125" bestFit="1" customWidth="1"/>
    <col min="4" max="4" width="10.42578125" bestFit="1" customWidth="1"/>
    <col min="5" max="5" width="11.7109375" bestFit="1" customWidth="1"/>
  </cols>
  <sheetData>
    <row r="1" spans="1:7" ht="17.25" thickBot="1" x14ac:dyDescent="0.35">
      <c r="A1" s="93"/>
      <c r="B1" s="93"/>
      <c r="C1" s="93"/>
      <c r="D1" s="93"/>
      <c r="E1" s="93"/>
      <c r="F1" s="93"/>
      <c r="G1" s="93"/>
    </row>
    <row r="2" spans="1:7" ht="35.25" thickBot="1" x14ac:dyDescent="0.35">
      <c r="A2" s="93"/>
      <c r="B2" s="406" t="s">
        <v>82</v>
      </c>
      <c r="C2" s="407"/>
      <c r="D2" s="407"/>
      <c r="E2" s="408"/>
      <c r="F2" s="93"/>
      <c r="G2" s="93"/>
    </row>
    <row r="3" spans="1:7" ht="21" x14ac:dyDescent="0.3">
      <c r="A3" s="93"/>
      <c r="B3" s="499" t="s">
        <v>83</v>
      </c>
      <c r="C3" s="500"/>
      <c r="D3" s="500"/>
      <c r="E3" s="501"/>
      <c r="F3" s="93"/>
      <c r="G3" s="93"/>
    </row>
    <row r="4" spans="1:7" ht="18.75" thickBot="1" x14ac:dyDescent="0.35">
      <c r="A4" s="93"/>
      <c r="B4" s="502" t="s">
        <v>84</v>
      </c>
      <c r="C4" s="503"/>
      <c r="D4" s="503"/>
      <c r="E4" s="504"/>
      <c r="F4" s="93"/>
      <c r="G4" s="93"/>
    </row>
    <row r="5" spans="1:7" ht="17.25" thickBot="1" x14ac:dyDescent="0.35">
      <c r="A5" s="93"/>
      <c r="B5" s="94" t="s">
        <v>15</v>
      </c>
      <c r="C5" s="81" t="s">
        <v>107</v>
      </c>
      <c r="D5" s="81" t="s">
        <v>76</v>
      </c>
      <c r="E5" s="95" t="s">
        <v>12</v>
      </c>
      <c r="F5" s="93"/>
      <c r="G5" s="93"/>
    </row>
    <row r="6" spans="1:7" ht="18" x14ac:dyDescent="0.35">
      <c r="A6" s="93"/>
      <c r="B6" s="417">
        <v>4</v>
      </c>
      <c r="C6" s="75" t="s">
        <v>216</v>
      </c>
      <c r="D6" s="96">
        <v>340</v>
      </c>
      <c r="E6" s="111">
        <v>320</v>
      </c>
      <c r="F6" s="93"/>
      <c r="G6" s="93"/>
    </row>
    <row r="7" spans="1:7" ht="16.5" x14ac:dyDescent="0.3">
      <c r="A7" s="93"/>
      <c r="B7" s="415"/>
      <c r="C7" s="97" t="s">
        <v>190</v>
      </c>
      <c r="D7" s="98">
        <f>Adders!C47</f>
        <v>36</v>
      </c>
      <c r="E7" s="82"/>
      <c r="F7" s="93"/>
      <c r="G7" s="93"/>
    </row>
    <row r="8" spans="1:7" ht="16.5" x14ac:dyDescent="0.3">
      <c r="A8" s="93"/>
      <c r="B8" s="415"/>
      <c r="C8" s="99" t="s">
        <v>140</v>
      </c>
      <c r="D8" s="100">
        <f>Adders!C8</f>
        <v>16</v>
      </c>
      <c r="E8" s="101"/>
      <c r="F8" s="93"/>
      <c r="G8" s="93"/>
    </row>
    <row r="9" spans="1:7" ht="17.25" thickBot="1" x14ac:dyDescent="0.35">
      <c r="A9" s="93"/>
      <c r="B9" s="537"/>
      <c r="C9" s="102" t="s">
        <v>141</v>
      </c>
      <c r="D9" s="103">
        <f>Adders!C28</f>
        <v>16</v>
      </c>
      <c r="E9" s="104"/>
      <c r="F9" s="93"/>
      <c r="G9" s="93"/>
    </row>
    <row r="10" spans="1:7" ht="18.75" thickTop="1" x14ac:dyDescent="0.35">
      <c r="A10" s="93"/>
      <c r="B10" s="546">
        <v>8</v>
      </c>
      <c r="C10" s="76" t="s">
        <v>217</v>
      </c>
      <c r="D10" s="105">
        <v>640</v>
      </c>
      <c r="E10" s="106">
        <v>600</v>
      </c>
      <c r="F10" s="93"/>
      <c r="G10" s="93"/>
    </row>
    <row r="11" spans="1:7" ht="16.5" x14ac:dyDescent="0.3">
      <c r="A11" s="93"/>
      <c r="B11" s="415"/>
      <c r="C11" s="107" t="s">
        <v>142</v>
      </c>
      <c r="D11" s="98">
        <f>Adders!C48</f>
        <v>72</v>
      </c>
      <c r="E11" s="82"/>
      <c r="F11" s="93"/>
      <c r="G11" s="93"/>
    </row>
    <row r="12" spans="1:7" ht="16.5" x14ac:dyDescent="0.3">
      <c r="A12" s="93"/>
      <c r="B12" s="415"/>
      <c r="C12" s="99" t="s">
        <v>140</v>
      </c>
      <c r="D12" s="100">
        <f>Adders!C9</f>
        <v>32</v>
      </c>
      <c r="E12" s="101"/>
      <c r="F12" s="93"/>
      <c r="G12" s="93"/>
    </row>
    <row r="13" spans="1:7" ht="17.25" thickBot="1" x14ac:dyDescent="0.35">
      <c r="A13" s="93"/>
      <c r="B13" s="537"/>
      <c r="C13" s="102" t="s">
        <v>141</v>
      </c>
      <c r="D13" s="103">
        <f>Adders!C29</f>
        <v>32</v>
      </c>
      <c r="E13" s="104"/>
      <c r="F13" s="93"/>
      <c r="G13" s="93"/>
    </row>
    <row r="14" spans="1:7" ht="18" thickTop="1" thickBot="1" x14ac:dyDescent="0.35">
      <c r="A14" s="93"/>
      <c r="B14" s="472" t="s">
        <v>316</v>
      </c>
      <c r="C14" s="550"/>
      <c r="D14" s="314">
        <f>((D6/4)+(D10/8))/2</f>
        <v>82.5</v>
      </c>
      <c r="E14" s="314">
        <f>((E6/4)+(E10/8))/2</f>
        <v>77.5</v>
      </c>
      <c r="F14" s="93"/>
      <c r="G14" s="93"/>
    </row>
    <row r="15" spans="1:7" ht="17.25" thickBot="1" x14ac:dyDescent="0.35">
      <c r="A15" s="93"/>
      <c r="B15" s="496" t="s">
        <v>17</v>
      </c>
      <c r="C15" s="497"/>
      <c r="D15" s="497"/>
      <c r="E15" s="498"/>
      <c r="F15" s="93"/>
      <c r="G15" s="93"/>
    </row>
    <row r="16" spans="1:7" ht="16.5" x14ac:dyDescent="0.3">
      <c r="A16" s="93"/>
      <c r="B16" s="276" t="s">
        <v>46</v>
      </c>
      <c r="C16" s="194" t="s">
        <v>376</v>
      </c>
      <c r="D16" s="24">
        <f>Adders!C35</f>
        <v>200</v>
      </c>
      <c r="E16" s="27" t="s">
        <v>77</v>
      </c>
      <c r="F16" s="93"/>
      <c r="G16" s="93"/>
    </row>
    <row r="17" spans="1:7" ht="16.5" x14ac:dyDescent="0.3">
      <c r="A17" s="93"/>
      <c r="B17" s="276" t="s">
        <v>48</v>
      </c>
      <c r="C17" s="194" t="s">
        <v>472</v>
      </c>
      <c r="D17" s="100">
        <f>Adders!C39</f>
        <v>76</v>
      </c>
      <c r="E17" s="80" t="s">
        <v>3</v>
      </c>
      <c r="F17" s="93"/>
      <c r="G17" s="93"/>
    </row>
    <row r="18" spans="1:7" ht="16.5" x14ac:dyDescent="0.3">
      <c r="A18" s="93"/>
      <c r="B18" s="276" t="s">
        <v>51</v>
      </c>
      <c r="C18" s="194" t="s">
        <v>6</v>
      </c>
      <c r="D18" s="100">
        <f>Adders!C43</f>
        <v>150</v>
      </c>
      <c r="E18" s="80" t="s">
        <v>3</v>
      </c>
      <c r="F18" s="93"/>
      <c r="G18" s="93"/>
    </row>
    <row r="19" spans="1:7" ht="16.5" x14ac:dyDescent="0.3">
      <c r="A19" s="93"/>
      <c r="B19" s="276" t="s">
        <v>41</v>
      </c>
      <c r="C19" s="194" t="s">
        <v>467</v>
      </c>
      <c r="D19" s="100">
        <f>Adders!C44</f>
        <v>32</v>
      </c>
      <c r="E19" s="80" t="s">
        <v>67</v>
      </c>
      <c r="F19" s="93"/>
      <c r="G19" s="93"/>
    </row>
    <row r="20" spans="1:7" ht="16.5" x14ac:dyDescent="0.3">
      <c r="A20" s="93"/>
      <c r="B20" s="276" t="s">
        <v>49</v>
      </c>
      <c r="C20" s="194" t="s">
        <v>469</v>
      </c>
      <c r="D20" s="100">
        <f>Adders!C53</f>
        <v>76</v>
      </c>
      <c r="E20" s="80" t="s">
        <v>3</v>
      </c>
      <c r="F20" s="93"/>
      <c r="G20" s="93"/>
    </row>
    <row r="21" spans="1:7" ht="16.5" x14ac:dyDescent="0.3">
      <c r="A21" s="93"/>
      <c r="B21" s="276" t="s">
        <v>436</v>
      </c>
      <c r="C21" s="194" t="s">
        <v>438</v>
      </c>
      <c r="D21" s="100">
        <f>Adders!C36</f>
        <v>700</v>
      </c>
      <c r="E21" s="80" t="s">
        <v>68</v>
      </c>
      <c r="F21" s="93"/>
      <c r="G21" s="93"/>
    </row>
    <row r="22" spans="1:7" ht="17.25" thickBot="1" x14ac:dyDescent="0.35">
      <c r="A22" s="93"/>
      <c r="B22" s="277" t="s">
        <v>437</v>
      </c>
      <c r="C22" s="196" t="s">
        <v>9</v>
      </c>
      <c r="D22" s="109">
        <f>Adders!C23</f>
        <v>900</v>
      </c>
      <c r="E22" s="110" t="s">
        <v>68</v>
      </c>
      <c r="F22" s="93"/>
      <c r="G22" s="93"/>
    </row>
    <row r="23" spans="1:7" ht="16.5" x14ac:dyDescent="0.3">
      <c r="A23" s="93"/>
      <c r="B23" s="388" t="s">
        <v>16</v>
      </c>
      <c r="C23" s="388"/>
      <c r="D23" s="388"/>
      <c r="E23" s="388"/>
      <c r="F23" s="93"/>
      <c r="G23" s="93"/>
    </row>
    <row r="24" spans="1:7" ht="16.5" x14ac:dyDescent="0.3">
      <c r="A24" s="93"/>
      <c r="B24" s="387" t="s">
        <v>149</v>
      </c>
      <c r="C24" s="387"/>
      <c r="D24" s="387"/>
      <c r="E24" s="387"/>
      <c r="F24" s="93"/>
      <c r="G24" s="93"/>
    </row>
    <row r="25" spans="1:7" ht="16.5" x14ac:dyDescent="0.3">
      <c r="A25" s="93"/>
      <c r="B25" s="387" t="s">
        <v>215</v>
      </c>
      <c r="C25" s="387"/>
      <c r="D25" s="387"/>
      <c r="E25" s="387"/>
      <c r="F25" s="93"/>
      <c r="G25" s="93"/>
    </row>
    <row r="26" spans="1:7" ht="17.25" thickBot="1" x14ac:dyDescent="0.35">
      <c r="A26" s="93"/>
      <c r="B26" s="93"/>
      <c r="C26" s="93"/>
      <c r="D26" s="93"/>
      <c r="E26" s="93"/>
      <c r="F26" s="93"/>
      <c r="G26" s="93"/>
    </row>
    <row r="27" spans="1:7" ht="35.25" thickBot="1" x14ac:dyDescent="0.35">
      <c r="A27" s="93"/>
      <c r="B27" s="406" t="s">
        <v>85</v>
      </c>
      <c r="C27" s="407"/>
      <c r="D27" s="407"/>
      <c r="E27" s="408"/>
      <c r="F27" s="93"/>
      <c r="G27" s="93"/>
    </row>
    <row r="28" spans="1:7" ht="21" x14ac:dyDescent="0.3">
      <c r="A28" s="93"/>
      <c r="B28" s="499" t="s">
        <v>83</v>
      </c>
      <c r="C28" s="500"/>
      <c r="D28" s="500"/>
      <c r="E28" s="501"/>
      <c r="F28" s="93"/>
      <c r="G28" s="93"/>
    </row>
    <row r="29" spans="1:7" ht="18.75" thickBot="1" x14ac:dyDescent="0.35">
      <c r="A29" s="93"/>
      <c r="B29" s="502" t="s">
        <v>84</v>
      </c>
      <c r="C29" s="503"/>
      <c r="D29" s="503"/>
      <c r="E29" s="504"/>
      <c r="F29" s="93"/>
      <c r="G29" s="93"/>
    </row>
    <row r="30" spans="1:7" ht="17.25" thickBot="1" x14ac:dyDescent="0.35">
      <c r="A30" s="93"/>
      <c r="B30" s="94" t="s">
        <v>15</v>
      </c>
      <c r="C30" s="81" t="s">
        <v>107</v>
      </c>
      <c r="D30" s="81" t="s">
        <v>76</v>
      </c>
      <c r="E30" s="95" t="s">
        <v>12</v>
      </c>
      <c r="F30" s="93"/>
      <c r="G30" s="93"/>
    </row>
    <row r="31" spans="1:7" ht="18" x14ac:dyDescent="0.35">
      <c r="A31" s="93"/>
      <c r="B31" s="417">
        <v>4</v>
      </c>
      <c r="C31" s="75" t="s">
        <v>218</v>
      </c>
      <c r="D31" s="96">
        <v>360</v>
      </c>
      <c r="E31" s="111">
        <v>340</v>
      </c>
      <c r="F31" s="93"/>
      <c r="G31" s="93"/>
    </row>
    <row r="32" spans="1:7" ht="16.5" x14ac:dyDescent="0.3">
      <c r="A32" s="93"/>
      <c r="B32" s="415"/>
      <c r="C32" s="97" t="s">
        <v>190</v>
      </c>
      <c r="D32" s="98">
        <f>Adders!C47</f>
        <v>36</v>
      </c>
      <c r="E32" s="82"/>
      <c r="F32" s="93"/>
      <c r="G32" s="93"/>
    </row>
    <row r="33" spans="1:7" ht="16.5" x14ac:dyDescent="0.3">
      <c r="A33" s="93"/>
      <c r="B33" s="415"/>
      <c r="C33" s="99" t="s">
        <v>140</v>
      </c>
      <c r="D33" s="100">
        <f>Adders!C8</f>
        <v>16</v>
      </c>
      <c r="E33" s="101"/>
      <c r="F33" s="93"/>
      <c r="G33" s="93"/>
    </row>
    <row r="34" spans="1:7" ht="17.25" thickBot="1" x14ac:dyDescent="0.35">
      <c r="A34" s="93"/>
      <c r="B34" s="537"/>
      <c r="C34" s="102" t="s">
        <v>141</v>
      </c>
      <c r="D34" s="103">
        <f>Adders!C28</f>
        <v>16</v>
      </c>
      <c r="E34" s="104"/>
      <c r="F34" s="93"/>
      <c r="G34" s="93"/>
    </row>
    <row r="35" spans="1:7" ht="18.75" thickTop="1" x14ac:dyDescent="0.35">
      <c r="A35" s="93"/>
      <c r="B35" s="546">
        <v>8</v>
      </c>
      <c r="C35" s="76" t="s">
        <v>219</v>
      </c>
      <c r="D35" s="105">
        <v>680</v>
      </c>
      <c r="E35" s="106">
        <v>640</v>
      </c>
      <c r="F35" s="93"/>
      <c r="G35" s="93"/>
    </row>
    <row r="36" spans="1:7" ht="16.5" x14ac:dyDescent="0.3">
      <c r="A36" s="93"/>
      <c r="B36" s="415"/>
      <c r="C36" s="107" t="s">
        <v>142</v>
      </c>
      <c r="D36" s="98">
        <f>Adders!C48</f>
        <v>72</v>
      </c>
      <c r="E36" s="82"/>
      <c r="F36" s="93"/>
      <c r="G36" s="93"/>
    </row>
    <row r="37" spans="1:7" ht="16.5" x14ac:dyDescent="0.3">
      <c r="A37" s="93"/>
      <c r="B37" s="415"/>
      <c r="C37" s="99" t="s">
        <v>140</v>
      </c>
      <c r="D37" s="100">
        <f>Adders!C9</f>
        <v>32</v>
      </c>
      <c r="E37" s="101"/>
      <c r="F37" s="93"/>
      <c r="G37" s="93"/>
    </row>
    <row r="38" spans="1:7" ht="17.25" thickBot="1" x14ac:dyDescent="0.35">
      <c r="A38" s="93"/>
      <c r="B38" s="537"/>
      <c r="C38" s="102" t="s">
        <v>141</v>
      </c>
      <c r="D38" s="103">
        <f>Adders!C29</f>
        <v>32</v>
      </c>
      <c r="E38" s="104"/>
      <c r="F38" s="93"/>
      <c r="G38" s="93"/>
    </row>
    <row r="39" spans="1:7" ht="18" thickTop="1" thickBot="1" x14ac:dyDescent="0.35">
      <c r="A39" s="93"/>
      <c r="B39" s="472" t="s">
        <v>316</v>
      </c>
      <c r="C39" s="550"/>
      <c r="D39" s="314">
        <f>((D31/4)+(D35/8))/2</f>
        <v>87.5</v>
      </c>
      <c r="E39" s="314">
        <f>((E31/4)+(E35/8))/2</f>
        <v>82.5</v>
      </c>
      <c r="F39" s="93"/>
      <c r="G39" s="93"/>
    </row>
    <row r="40" spans="1:7" ht="17.25" thickBot="1" x14ac:dyDescent="0.35">
      <c r="A40" s="93"/>
      <c r="B40" s="496" t="s">
        <v>17</v>
      </c>
      <c r="C40" s="497"/>
      <c r="D40" s="497"/>
      <c r="E40" s="498"/>
      <c r="F40" s="93"/>
      <c r="G40" s="93"/>
    </row>
    <row r="41" spans="1:7" ht="16.5" x14ac:dyDescent="0.3">
      <c r="A41" s="93"/>
      <c r="B41" s="276" t="s">
        <v>46</v>
      </c>
      <c r="C41" s="194" t="s">
        <v>376</v>
      </c>
      <c r="D41" s="24">
        <f>Adders!C35</f>
        <v>200</v>
      </c>
      <c r="E41" s="27" t="s">
        <v>77</v>
      </c>
      <c r="F41" s="93"/>
      <c r="G41" s="93"/>
    </row>
    <row r="42" spans="1:7" ht="16.5" x14ac:dyDescent="0.3">
      <c r="A42" s="93"/>
      <c r="B42" s="276" t="s">
        <v>48</v>
      </c>
      <c r="C42" s="194" t="s">
        <v>472</v>
      </c>
      <c r="D42" s="100">
        <f>Adders!C39</f>
        <v>76</v>
      </c>
      <c r="E42" s="80" t="s">
        <v>3</v>
      </c>
      <c r="F42" s="93"/>
      <c r="G42" s="93"/>
    </row>
    <row r="43" spans="1:7" ht="16.5" x14ac:dyDescent="0.3">
      <c r="A43" s="93"/>
      <c r="B43" s="276" t="s">
        <v>51</v>
      </c>
      <c r="C43" s="194" t="s">
        <v>6</v>
      </c>
      <c r="D43" s="100">
        <f>Adders!C43</f>
        <v>150</v>
      </c>
      <c r="E43" s="80" t="s">
        <v>3</v>
      </c>
      <c r="F43" s="93"/>
      <c r="G43" s="93"/>
    </row>
    <row r="44" spans="1:7" ht="16.5" x14ac:dyDescent="0.3">
      <c r="A44" s="93"/>
      <c r="B44" s="276" t="s">
        <v>41</v>
      </c>
      <c r="C44" s="194" t="s">
        <v>467</v>
      </c>
      <c r="D44" s="100">
        <f>Adders!C44</f>
        <v>32</v>
      </c>
      <c r="E44" s="80" t="s">
        <v>67</v>
      </c>
      <c r="F44" s="93"/>
      <c r="G44" s="93"/>
    </row>
    <row r="45" spans="1:7" ht="16.5" x14ac:dyDescent="0.3">
      <c r="A45" s="93"/>
      <c r="B45" s="276" t="s">
        <v>49</v>
      </c>
      <c r="C45" s="194" t="s">
        <v>469</v>
      </c>
      <c r="D45" s="100">
        <f>Adders!C53</f>
        <v>76</v>
      </c>
      <c r="E45" s="80" t="s">
        <v>3</v>
      </c>
      <c r="F45" s="93"/>
      <c r="G45" s="93"/>
    </row>
    <row r="46" spans="1:7" ht="16.5" x14ac:dyDescent="0.3">
      <c r="A46" s="93"/>
      <c r="B46" s="276" t="s">
        <v>436</v>
      </c>
      <c r="C46" s="194" t="s">
        <v>438</v>
      </c>
      <c r="D46" s="100">
        <f>Adders!C36</f>
        <v>700</v>
      </c>
      <c r="E46" s="80" t="s">
        <v>68</v>
      </c>
      <c r="F46" s="93"/>
      <c r="G46" s="93"/>
    </row>
    <row r="47" spans="1:7" ht="17.25" thickBot="1" x14ac:dyDescent="0.35">
      <c r="A47" s="93"/>
      <c r="B47" s="277" t="s">
        <v>437</v>
      </c>
      <c r="C47" s="196" t="s">
        <v>9</v>
      </c>
      <c r="D47" s="109">
        <f>Adders!C23</f>
        <v>900</v>
      </c>
      <c r="E47" s="110" t="s">
        <v>68</v>
      </c>
      <c r="F47" s="93"/>
      <c r="G47" s="93"/>
    </row>
    <row r="48" spans="1:7" ht="16.5" x14ac:dyDescent="0.3">
      <c r="A48" s="93"/>
      <c r="B48" s="388" t="s">
        <v>16</v>
      </c>
      <c r="C48" s="388"/>
      <c r="D48" s="388"/>
      <c r="E48" s="388"/>
      <c r="F48" s="93"/>
      <c r="G48" s="93"/>
    </row>
    <row r="49" spans="1:7" ht="16.5" x14ac:dyDescent="0.3">
      <c r="A49" s="93"/>
      <c r="B49" s="387" t="s">
        <v>149</v>
      </c>
      <c r="C49" s="387"/>
      <c r="D49" s="387"/>
      <c r="E49" s="387"/>
      <c r="F49" s="93"/>
      <c r="G49" s="93"/>
    </row>
    <row r="50" spans="1:7" ht="16.5" x14ac:dyDescent="0.3">
      <c r="A50" s="93"/>
      <c r="B50" s="387" t="s">
        <v>215</v>
      </c>
      <c r="C50" s="387"/>
      <c r="D50" s="387"/>
      <c r="E50" s="387"/>
      <c r="F50" s="93"/>
      <c r="G50" s="93"/>
    </row>
  </sheetData>
  <sheetProtection algorithmName="SHA-512" hashValue="F3t+SXeF7ABmJB2Yq1hDTw0O06Bd4Qw7iWc1LTZKVLRaTUnW7v7LJXyRbRutbdETu+c0yhe8WKdgjdTOsY0Amg==" saltValue="PRHj9DaPxwBl5lxGZBzSZw==" spinCount="100000" sheet="1" objects="1" scenarios="1" selectLockedCells="1" selectUnlockedCells="1"/>
  <mergeCells count="20">
    <mergeCell ref="B50:E50"/>
    <mergeCell ref="B29:E29"/>
    <mergeCell ref="B31:B34"/>
    <mergeCell ref="B35:B38"/>
    <mergeCell ref="B39:C39"/>
    <mergeCell ref="B48:E48"/>
    <mergeCell ref="B49:E49"/>
    <mergeCell ref="B40:E40"/>
    <mergeCell ref="B28:E28"/>
    <mergeCell ref="B2:E2"/>
    <mergeCell ref="B3:E3"/>
    <mergeCell ref="B4:E4"/>
    <mergeCell ref="B6:B9"/>
    <mergeCell ref="B10:B13"/>
    <mergeCell ref="B14:C14"/>
    <mergeCell ref="B23:E23"/>
    <mergeCell ref="B24:E24"/>
    <mergeCell ref="B25:E25"/>
    <mergeCell ref="B27:E27"/>
    <mergeCell ref="B15:E15"/>
  </mergeCells>
  <printOptions horizontalCentered="1"/>
  <pageMargins left="0.11811023622047245" right="0.11811023622047245" top="0.15748031496062992" bottom="0.15748031496062992" header="0" footer="0"/>
  <pageSetup scale="8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workbookViewId="0">
      <selection activeCell="E13" sqref="B2:E13"/>
    </sheetView>
  </sheetViews>
  <sheetFormatPr defaultRowHeight="15" x14ac:dyDescent="0.25"/>
  <cols>
    <col min="3" max="3" width="49.5703125" bestFit="1" customWidth="1"/>
    <col min="4" max="4" width="10.42578125" bestFit="1" customWidth="1"/>
    <col min="5" max="5" width="11.7109375" bestFit="1" customWidth="1"/>
  </cols>
  <sheetData>
    <row r="1" spans="2:5" ht="15.75" thickBot="1" x14ac:dyDescent="0.3"/>
    <row r="2" spans="2:5" ht="35.25" customHeight="1" thickBot="1" x14ac:dyDescent="0.3">
      <c r="B2" s="406" t="s">
        <v>221</v>
      </c>
      <c r="C2" s="407"/>
      <c r="D2" s="407"/>
      <c r="E2" s="408"/>
    </row>
    <row r="3" spans="2:5" ht="21.75" thickBot="1" x14ac:dyDescent="0.3">
      <c r="B3" s="499" t="s">
        <v>222</v>
      </c>
      <c r="C3" s="500"/>
      <c r="D3" s="500"/>
      <c r="E3" s="501"/>
    </row>
    <row r="4" spans="2:5" ht="17.25" customHeight="1" thickBot="1" x14ac:dyDescent="0.35">
      <c r="B4" s="69" t="s">
        <v>15</v>
      </c>
      <c r="C4" s="81" t="s">
        <v>107</v>
      </c>
      <c r="D4" s="70" t="s">
        <v>76</v>
      </c>
      <c r="E4" s="71" t="s">
        <v>12</v>
      </c>
    </row>
    <row r="5" spans="2:5" ht="18" x14ac:dyDescent="0.35">
      <c r="B5" s="417">
        <v>4</v>
      </c>
      <c r="C5" s="75" t="s">
        <v>223</v>
      </c>
      <c r="D5" s="17">
        <f>E5/0.95</f>
        <v>473.68421052631584</v>
      </c>
      <c r="E5" s="18">
        <v>450</v>
      </c>
    </row>
    <row r="6" spans="2:5" ht="16.5" x14ac:dyDescent="0.3">
      <c r="B6" s="415"/>
      <c r="C6" s="112" t="s">
        <v>224</v>
      </c>
      <c r="D6" s="48">
        <f>Adders!C47</f>
        <v>36</v>
      </c>
      <c r="E6" s="49"/>
    </row>
    <row r="7" spans="2:5" ht="16.5" x14ac:dyDescent="0.3">
      <c r="B7" s="415"/>
      <c r="C7" s="37" t="s">
        <v>140</v>
      </c>
      <c r="D7" s="20">
        <f>Adders!C8</f>
        <v>16</v>
      </c>
      <c r="E7" s="38"/>
    </row>
    <row r="8" spans="2:5" ht="17.25" thickBot="1" x14ac:dyDescent="0.35">
      <c r="B8" s="537"/>
      <c r="C8" s="72" t="s">
        <v>141</v>
      </c>
      <c r="D8" s="73">
        <f>Adders!C28</f>
        <v>16</v>
      </c>
      <c r="E8" s="74"/>
    </row>
    <row r="9" spans="2:5" ht="18" thickTop="1" thickBot="1" x14ac:dyDescent="0.35">
      <c r="B9" s="532" t="s">
        <v>17</v>
      </c>
      <c r="C9" s="533"/>
      <c r="D9" s="533"/>
      <c r="E9" s="534"/>
    </row>
    <row r="10" spans="2:5" ht="16.5" x14ac:dyDescent="0.3">
      <c r="B10" s="276" t="s">
        <v>53</v>
      </c>
      <c r="C10" s="194" t="s">
        <v>471</v>
      </c>
      <c r="D10" s="20">
        <f>Adders!C54</f>
        <v>8</v>
      </c>
      <c r="E10" s="80" t="s">
        <v>3</v>
      </c>
    </row>
    <row r="11" spans="2:5" ht="16.5" x14ac:dyDescent="0.3">
      <c r="B11" s="276" t="s">
        <v>54</v>
      </c>
      <c r="C11" s="194" t="s">
        <v>489</v>
      </c>
      <c r="D11" s="20">
        <f>Adders!C55</f>
        <v>12</v>
      </c>
      <c r="E11" s="28" t="s">
        <v>3</v>
      </c>
    </row>
    <row r="12" spans="2:5" ht="16.5" x14ac:dyDescent="0.3">
      <c r="B12" s="276" t="s">
        <v>436</v>
      </c>
      <c r="C12" s="194" t="s">
        <v>4</v>
      </c>
      <c r="D12" s="20">
        <f>Adders!C36</f>
        <v>700</v>
      </c>
      <c r="E12" s="28" t="s">
        <v>68</v>
      </c>
    </row>
    <row r="13" spans="2:5" ht="17.25" thickBot="1" x14ac:dyDescent="0.35">
      <c r="B13" s="277" t="s">
        <v>437</v>
      </c>
      <c r="C13" s="196" t="s">
        <v>9</v>
      </c>
      <c r="D13" s="22">
        <f>Adders!C23</f>
        <v>900</v>
      </c>
      <c r="E13" s="30" t="s">
        <v>68</v>
      </c>
    </row>
    <row r="14" spans="2:5" ht="16.5" x14ac:dyDescent="0.3">
      <c r="B14" s="388" t="s">
        <v>16</v>
      </c>
      <c r="C14" s="388"/>
      <c r="D14" s="388"/>
      <c r="E14" s="388"/>
    </row>
    <row r="15" spans="2:5" ht="16.5" x14ac:dyDescent="0.3">
      <c r="B15" s="387" t="s">
        <v>149</v>
      </c>
      <c r="C15" s="387"/>
      <c r="D15" s="387"/>
      <c r="E15" s="387"/>
    </row>
    <row r="16" spans="2:5" ht="16.5" x14ac:dyDescent="0.3">
      <c r="B16" s="55"/>
      <c r="C16" s="55"/>
      <c r="D16" s="55"/>
      <c r="E16" s="55"/>
    </row>
    <row r="17" spans="2:5" ht="16.5" x14ac:dyDescent="0.3">
      <c r="B17" s="55"/>
      <c r="C17" s="55"/>
      <c r="D17" s="55"/>
      <c r="E17" s="55"/>
    </row>
  </sheetData>
  <sheetProtection algorithmName="SHA-512" hashValue="WWpZTf/RhEHXjZcxqTb2ZTi2AUWKZ0HfThx3Fv03aq4OhhTWIWPtzNuu9xkDXiijQm6DZceoKVyIvkg3EiDvDw==" saltValue="IFovnlM4VYjCS1YiMMk4Gg==" spinCount="100000" sheet="1" objects="1" scenarios="1" selectLockedCells="1" selectUnlockedCells="1"/>
  <mergeCells count="6">
    <mergeCell ref="B9:E9"/>
    <mergeCell ref="B14:E14"/>
    <mergeCell ref="B15:E15"/>
    <mergeCell ref="B2:E2"/>
    <mergeCell ref="B3:E3"/>
    <mergeCell ref="B5:B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72"/>
  <sheetViews>
    <sheetView topLeftCell="A37" workbookViewId="0">
      <selection activeCell="D6" sqref="D6"/>
    </sheetView>
  </sheetViews>
  <sheetFormatPr defaultRowHeight="15" x14ac:dyDescent="0.25"/>
  <cols>
    <col min="3" max="3" width="50.85546875" customWidth="1"/>
    <col min="4" max="4" width="16.7109375" bestFit="1" customWidth="1"/>
    <col min="5" max="5" width="13.7109375" bestFit="1" customWidth="1"/>
  </cols>
  <sheetData>
    <row r="1" spans="1:7" ht="17.25" thickBot="1" x14ac:dyDescent="0.35">
      <c r="A1" s="153"/>
      <c r="B1" s="153"/>
      <c r="C1" s="153"/>
      <c r="D1" s="366"/>
      <c r="E1" s="366"/>
      <c r="F1" s="367"/>
    </row>
    <row r="2" spans="1:7" ht="34.5" customHeight="1" x14ac:dyDescent="0.3">
      <c r="A2" s="153"/>
      <c r="B2" s="406" t="s">
        <v>277</v>
      </c>
      <c r="C2" s="407"/>
      <c r="D2" s="407"/>
      <c r="E2" s="408"/>
      <c r="F2" s="368"/>
    </row>
    <row r="3" spans="1:7" ht="22.5" customHeight="1" x14ac:dyDescent="0.3">
      <c r="A3" s="153"/>
      <c r="B3" s="555" t="s">
        <v>90</v>
      </c>
      <c r="C3" s="556"/>
      <c r="D3" s="556"/>
      <c r="E3" s="557"/>
      <c r="F3" s="369"/>
    </row>
    <row r="4" spans="1:7" ht="18" customHeight="1" x14ac:dyDescent="0.3">
      <c r="A4" s="153"/>
      <c r="B4" s="412" t="s">
        <v>278</v>
      </c>
      <c r="C4" s="413"/>
      <c r="D4" s="413"/>
      <c r="E4" s="414"/>
      <c r="F4" s="370"/>
    </row>
    <row r="5" spans="1:7" ht="17.25" thickBot="1" x14ac:dyDescent="0.35">
      <c r="A5" s="153"/>
      <c r="B5" s="363" t="s">
        <v>279</v>
      </c>
      <c r="C5" s="364" t="s">
        <v>107</v>
      </c>
      <c r="D5" s="364" t="s">
        <v>499</v>
      </c>
      <c r="E5" s="365" t="s">
        <v>500</v>
      </c>
      <c r="F5" s="371"/>
    </row>
    <row r="6" spans="1:7" ht="15.6" customHeight="1" thickBot="1" x14ac:dyDescent="0.4">
      <c r="A6" s="153"/>
      <c r="B6" s="442" t="s">
        <v>91</v>
      </c>
      <c r="C6" s="372" t="s">
        <v>280</v>
      </c>
      <c r="D6" s="373">
        <v>138</v>
      </c>
      <c r="E6" s="374">
        <v>131</v>
      </c>
      <c r="F6" s="375" t="s">
        <v>501</v>
      </c>
    </row>
    <row r="7" spans="1:7" ht="18" customHeight="1" x14ac:dyDescent="0.3">
      <c r="A7" s="153"/>
      <c r="B7" s="415"/>
      <c r="C7" s="376" t="s">
        <v>502</v>
      </c>
      <c r="D7" s="377">
        <v>13</v>
      </c>
      <c r="E7" s="377">
        <v>13</v>
      </c>
      <c r="F7" s="378" t="s">
        <v>503</v>
      </c>
    </row>
    <row r="8" spans="1:7" ht="16.5" customHeight="1" x14ac:dyDescent="0.3">
      <c r="A8" s="153"/>
      <c r="B8" s="415"/>
      <c r="C8" s="165" t="s">
        <v>504</v>
      </c>
      <c r="D8" s="379">
        <v>14</v>
      </c>
      <c r="E8" s="379">
        <v>14</v>
      </c>
      <c r="F8" s="378" t="s">
        <v>503</v>
      </c>
    </row>
    <row r="9" spans="1:7" ht="15.6" customHeight="1" x14ac:dyDescent="0.3">
      <c r="A9" s="153"/>
      <c r="B9" s="415"/>
      <c r="C9" s="380" t="s">
        <v>505</v>
      </c>
      <c r="D9" s="379" t="s">
        <v>304</v>
      </c>
      <c r="E9" s="379" t="s">
        <v>304</v>
      </c>
      <c r="F9" s="378" t="s">
        <v>503</v>
      </c>
    </row>
    <row r="10" spans="1:7" ht="17.25" customHeight="1" x14ac:dyDescent="0.3">
      <c r="A10" s="153"/>
      <c r="B10" s="415"/>
      <c r="C10" s="165" t="s">
        <v>506</v>
      </c>
      <c r="D10" s="379">
        <v>108</v>
      </c>
      <c r="E10" s="379">
        <v>108</v>
      </c>
      <c r="F10" s="378" t="s">
        <v>503</v>
      </c>
    </row>
    <row r="11" spans="1:7" ht="18" customHeight="1" x14ac:dyDescent="0.3">
      <c r="A11" s="153"/>
      <c r="B11" s="415"/>
      <c r="C11" s="165" t="s">
        <v>507</v>
      </c>
      <c r="D11" s="379">
        <v>122</v>
      </c>
      <c r="E11" s="379">
        <v>122</v>
      </c>
      <c r="F11" s="378" t="s">
        <v>503</v>
      </c>
    </row>
    <row r="12" spans="1:7" ht="15.6" customHeight="1" x14ac:dyDescent="0.3">
      <c r="A12" s="153"/>
      <c r="B12" s="415"/>
      <c r="C12" s="165" t="s">
        <v>508</v>
      </c>
      <c r="D12" s="379">
        <v>10</v>
      </c>
      <c r="E12" s="379">
        <v>10</v>
      </c>
      <c r="F12" s="378" t="s">
        <v>503</v>
      </c>
    </row>
    <row r="13" spans="1:7" ht="16.5" customHeight="1" x14ac:dyDescent="0.3">
      <c r="A13" s="153"/>
      <c r="B13" s="415"/>
      <c r="C13" s="165" t="s">
        <v>509</v>
      </c>
      <c r="D13" s="379">
        <v>5</v>
      </c>
      <c r="E13" s="379">
        <v>5</v>
      </c>
      <c r="F13" s="378" t="s">
        <v>503</v>
      </c>
      <c r="G13" s="4"/>
    </row>
    <row r="14" spans="1:7" ht="17.25" customHeight="1" x14ac:dyDescent="0.3">
      <c r="A14" s="153"/>
      <c r="B14" s="415"/>
      <c r="C14" s="165" t="s">
        <v>510</v>
      </c>
      <c r="D14" s="379">
        <v>12</v>
      </c>
      <c r="E14" s="379">
        <v>11</v>
      </c>
      <c r="F14" s="378" t="s">
        <v>503</v>
      </c>
    </row>
    <row r="15" spans="1:7" ht="15.6" customHeight="1" x14ac:dyDescent="0.3">
      <c r="A15" s="153"/>
      <c r="B15" s="415"/>
      <c r="C15" s="165" t="s">
        <v>511</v>
      </c>
      <c r="D15" s="379" t="s">
        <v>304</v>
      </c>
      <c r="E15" s="379" t="s">
        <v>304</v>
      </c>
      <c r="F15" s="378" t="s">
        <v>503</v>
      </c>
    </row>
    <row r="16" spans="1:7" ht="16.5" customHeight="1" x14ac:dyDescent="0.3">
      <c r="A16" s="153"/>
      <c r="B16" s="415"/>
      <c r="C16" s="165" t="s">
        <v>512</v>
      </c>
      <c r="D16" s="379">
        <v>156</v>
      </c>
      <c r="E16" s="379">
        <v>156</v>
      </c>
      <c r="F16" s="378" t="s">
        <v>503</v>
      </c>
      <c r="G16" s="4"/>
    </row>
    <row r="17" spans="1:6" ht="17.25" customHeight="1" x14ac:dyDescent="0.3">
      <c r="A17" s="153"/>
      <c r="B17" s="415"/>
      <c r="C17" s="165" t="s">
        <v>513</v>
      </c>
      <c r="D17" s="379">
        <v>13</v>
      </c>
      <c r="E17" s="379">
        <v>13</v>
      </c>
      <c r="F17" s="378" t="s">
        <v>503</v>
      </c>
    </row>
    <row r="18" spans="1:6" ht="18" customHeight="1" x14ac:dyDescent="0.3">
      <c r="A18" s="153"/>
      <c r="B18" s="415"/>
      <c r="C18" s="165" t="s">
        <v>514</v>
      </c>
      <c r="D18" s="379" t="s">
        <v>304</v>
      </c>
      <c r="E18" s="379" t="s">
        <v>304</v>
      </c>
      <c r="F18" s="378" t="s">
        <v>503</v>
      </c>
    </row>
    <row r="19" spans="1:6" ht="16.5" customHeight="1" x14ac:dyDescent="0.3">
      <c r="A19" s="153"/>
      <c r="B19" s="415"/>
      <c r="C19" s="165" t="s">
        <v>515</v>
      </c>
      <c r="D19" s="379" t="s">
        <v>304</v>
      </c>
      <c r="E19" s="379" t="s">
        <v>304</v>
      </c>
      <c r="F19" s="378" t="s">
        <v>503</v>
      </c>
    </row>
    <row r="20" spans="1:6" ht="16.5" customHeight="1" x14ac:dyDescent="0.3">
      <c r="A20" s="153"/>
      <c r="B20" s="415"/>
      <c r="C20" s="165" t="s">
        <v>516</v>
      </c>
      <c r="D20" s="379">
        <v>700</v>
      </c>
      <c r="E20" s="379">
        <v>700</v>
      </c>
      <c r="F20" s="378" t="s">
        <v>517</v>
      </c>
    </row>
    <row r="21" spans="1:6" ht="15" customHeight="1" thickBot="1" x14ac:dyDescent="0.35">
      <c r="A21" s="153"/>
      <c r="B21" s="416"/>
      <c r="C21" s="163" t="s">
        <v>518</v>
      </c>
      <c r="D21" s="381">
        <v>900</v>
      </c>
      <c r="E21" s="381">
        <v>900</v>
      </c>
      <c r="F21" s="382" t="s">
        <v>517</v>
      </c>
    </row>
    <row r="22" spans="1:6" ht="16.149999999999999" customHeight="1" thickBot="1" x14ac:dyDescent="0.4">
      <c r="A22" s="153"/>
      <c r="B22" s="442" t="s">
        <v>92</v>
      </c>
      <c r="C22" s="383" t="s">
        <v>282</v>
      </c>
      <c r="D22" s="373">
        <v>163</v>
      </c>
      <c r="E22" s="374">
        <v>155</v>
      </c>
      <c r="F22" s="384"/>
    </row>
    <row r="23" spans="1:6" ht="14.45" customHeight="1" x14ac:dyDescent="0.3">
      <c r="A23" s="153"/>
      <c r="B23" s="415"/>
      <c r="C23" s="376" t="s">
        <v>502</v>
      </c>
      <c r="D23" s="377">
        <v>13</v>
      </c>
      <c r="E23" s="377">
        <v>13</v>
      </c>
      <c r="F23" s="378" t="s">
        <v>503</v>
      </c>
    </row>
    <row r="24" spans="1:6" ht="14.45" customHeight="1" x14ac:dyDescent="0.3">
      <c r="A24" s="153"/>
      <c r="B24" s="415"/>
      <c r="C24" s="165" t="s">
        <v>504</v>
      </c>
      <c r="D24" s="379">
        <v>27</v>
      </c>
      <c r="E24" s="379">
        <v>27</v>
      </c>
      <c r="F24" s="378" t="s">
        <v>503</v>
      </c>
    </row>
    <row r="25" spans="1:6" ht="14.45" customHeight="1" x14ac:dyDescent="0.3">
      <c r="A25" s="153"/>
      <c r="B25" s="415"/>
      <c r="C25" s="380" t="s">
        <v>505</v>
      </c>
      <c r="D25" s="379" t="s">
        <v>304</v>
      </c>
      <c r="E25" s="379" t="s">
        <v>304</v>
      </c>
      <c r="F25" s="378" t="s">
        <v>503</v>
      </c>
    </row>
    <row r="26" spans="1:6" ht="14.45" customHeight="1" x14ac:dyDescent="0.3">
      <c r="A26" s="153"/>
      <c r="B26" s="415"/>
      <c r="C26" s="165" t="s">
        <v>506</v>
      </c>
      <c r="D26" s="379" t="s">
        <v>304</v>
      </c>
      <c r="E26" s="379" t="s">
        <v>304</v>
      </c>
      <c r="F26" s="378" t="s">
        <v>503</v>
      </c>
    </row>
    <row r="27" spans="1:6" ht="14.45" customHeight="1" x14ac:dyDescent="0.3">
      <c r="A27" s="153"/>
      <c r="B27" s="415"/>
      <c r="C27" s="165" t="s">
        <v>507</v>
      </c>
      <c r="D27" s="379" t="s">
        <v>304</v>
      </c>
      <c r="E27" s="379" t="s">
        <v>304</v>
      </c>
      <c r="F27" s="378" t="s">
        <v>503</v>
      </c>
    </row>
    <row r="28" spans="1:6" ht="14.45" customHeight="1" x14ac:dyDescent="0.3">
      <c r="A28" s="153"/>
      <c r="B28" s="415"/>
      <c r="C28" s="165" t="s">
        <v>508</v>
      </c>
      <c r="D28" s="379">
        <v>15</v>
      </c>
      <c r="E28" s="379">
        <v>14</v>
      </c>
      <c r="F28" s="378" t="s">
        <v>503</v>
      </c>
    </row>
    <row r="29" spans="1:6" ht="14.45" customHeight="1" x14ac:dyDescent="0.3">
      <c r="A29" s="153"/>
      <c r="B29" s="415"/>
      <c r="C29" s="165" t="s">
        <v>509</v>
      </c>
      <c r="D29" s="379">
        <v>8</v>
      </c>
      <c r="E29" s="379">
        <v>7</v>
      </c>
      <c r="F29" s="378" t="s">
        <v>503</v>
      </c>
    </row>
    <row r="30" spans="1:6" ht="14.45" customHeight="1" x14ac:dyDescent="0.3">
      <c r="A30" s="153"/>
      <c r="B30" s="415"/>
      <c r="C30" s="165" t="s">
        <v>510</v>
      </c>
      <c r="D30" s="379" t="s">
        <v>304</v>
      </c>
      <c r="E30" s="379" t="s">
        <v>304</v>
      </c>
      <c r="F30" s="378" t="s">
        <v>503</v>
      </c>
    </row>
    <row r="31" spans="1:6" ht="14.45" customHeight="1" x14ac:dyDescent="0.3">
      <c r="A31" s="153"/>
      <c r="B31" s="415"/>
      <c r="C31" s="165" t="s">
        <v>511</v>
      </c>
      <c r="D31" s="379" t="s">
        <v>304</v>
      </c>
      <c r="E31" s="379" t="s">
        <v>304</v>
      </c>
      <c r="F31" s="378" t="s">
        <v>503</v>
      </c>
    </row>
    <row r="32" spans="1:6" ht="14.45" customHeight="1" x14ac:dyDescent="0.3">
      <c r="A32" s="153"/>
      <c r="B32" s="415"/>
      <c r="C32" s="165" t="s">
        <v>512</v>
      </c>
      <c r="D32" s="379">
        <v>156</v>
      </c>
      <c r="E32" s="379">
        <v>156</v>
      </c>
      <c r="F32" s="378" t="s">
        <v>503</v>
      </c>
    </row>
    <row r="33" spans="1:6" ht="14.45" customHeight="1" x14ac:dyDescent="0.3">
      <c r="A33" s="153"/>
      <c r="B33" s="415"/>
      <c r="C33" s="165" t="s">
        <v>513</v>
      </c>
      <c r="D33" s="379" t="s">
        <v>304</v>
      </c>
      <c r="E33" s="379" t="s">
        <v>304</v>
      </c>
      <c r="F33" s="378" t="s">
        <v>503</v>
      </c>
    </row>
    <row r="34" spans="1:6" ht="14.45" customHeight="1" x14ac:dyDescent="0.3">
      <c r="A34" s="153"/>
      <c r="B34" s="415"/>
      <c r="C34" s="165" t="s">
        <v>514</v>
      </c>
      <c r="D34" s="379" t="s">
        <v>304</v>
      </c>
      <c r="E34" s="379" t="s">
        <v>304</v>
      </c>
      <c r="F34" s="378" t="s">
        <v>503</v>
      </c>
    </row>
    <row r="35" spans="1:6" ht="16.5" x14ac:dyDescent="0.3">
      <c r="A35" s="153"/>
      <c r="B35" s="415"/>
      <c r="C35" s="165" t="s">
        <v>515</v>
      </c>
      <c r="D35" s="379" t="s">
        <v>304</v>
      </c>
      <c r="E35" s="379" t="s">
        <v>304</v>
      </c>
      <c r="F35" s="378" t="s">
        <v>503</v>
      </c>
    </row>
    <row r="36" spans="1:6" ht="16.5" x14ac:dyDescent="0.3">
      <c r="A36" s="153"/>
      <c r="B36" s="415"/>
      <c r="C36" s="165" t="s">
        <v>516</v>
      </c>
      <c r="D36" s="379">
        <v>700</v>
      </c>
      <c r="E36" s="379">
        <v>700</v>
      </c>
      <c r="F36" s="378" t="s">
        <v>517</v>
      </c>
    </row>
    <row r="37" spans="1:6" ht="17.25" thickBot="1" x14ac:dyDescent="0.35">
      <c r="A37" s="153"/>
      <c r="B37" s="416"/>
      <c r="C37" s="163" t="s">
        <v>518</v>
      </c>
      <c r="D37" s="381">
        <v>900</v>
      </c>
      <c r="E37" s="381">
        <v>900</v>
      </c>
      <c r="F37" s="382" t="s">
        <v>517</v>
      </c>
    </row>
    <row r="38" spans="1:6" ht="18.75" thickBot="1" x14ac:dyDescent="0.4">
      <c r="A38" s="153"/>
      <c r="B38" s="442" t="s">
        <v>93</v>
      </c>
      <c r="C38" s="383" t="s">
        <v>281</v>
      </c>
      <c r="D38" s="373">
        <v>172</v>
      </c>
      <c r="E38" s="374">
        <v>164</v>
      </c>
      <c r="F38" s="384"/>
    </row>
    <row r="39" spans="1:6" ht="16.5" x14ac:dyDescent="0.3">
      <c r="A39" s="153"/>
      <c r="B39" s="415"/>
      <c r="C39" s="376" t="s">
        <v>502</v>
      </c>
      <c r="D39" s="377">
        <v>13</v>
      </c>
      <c r="E39" s="377">
        <v>13</v>
      </c>
      <c r="F39" s="378" t="s">
        <v>503</v>
      </c>
    </row>
    <row r="40" spans="1:6" ht="16.5" x14ac:dyDescent="0.3">
      <c r="A40" s="153"/>
      <c r="B40" s="415"/>
      <c r="C40" s="165" t="s">
        <v>504</v>
      </c>
      <c r="D40" s="379">
        <v>27</v>
      </c>
      <c r="E40" s="379">
        <v>27</v>
      </c>
      <c r="F40" s="378" t="s">
        <v>503</v>
      </c>
    </row>
    <row r="41" spans="1:6" ht="16.5" x14ac:dyDescent="0.3">
      <c r="A41" s="153"/>
      <c r="B41" s="415"/>
      <c r="C41" s="380" t="s">
        <v>505</v>
      </c>
      <c r="D41" s="379" t="s">
        <v>304</v>
      </c>
      <c r="E41" s="379" t="s">
        <v>304</v>
      </c>
      <c r="F41" s="378" t="s">
        <v>503</v>
      </c>
    </row>
    <row r="42" spans="1:6" ht="16.5" x14ac:dyDescent="0.3">
      <c r="A42" s="153"/>
      <c r="B42" s="415"/>
      <c r="C42" s="165" t="s">
        <v>506</v>
      </c>
      <c r="D42" s="379">
        <v>135</v>
      </c>
      <c r="E42" s="379">
        <v>135</v>
      </c>
      <c r="F42" s="378" t="s">
        <v>503</v>
      </c>
    </row>
    <row r="43" spans="1:6" ht="16.5" x14ac:dyDescent="0.3">
      <c r="A43" s="153"/>
      <c r="B43" s="415"/>
      <c r="C43" s="165" t="s">
        <v>507</v>
      </c>
      <c r="D43" s="379">
        <v>162</v>
      </c>
      <c r="E43" s="379">
        <v>162</v>
      </c>
      <c r="F43" s="378" t="s">
        <v>503</v>
      </c>
    </row>
    <row r="44" spans="1:6" ht="16.5" x14ac:dyDescent="0.3">
      <c r="A44" s="153"/>
      <c r="B44" s="415"/>
      <c r="C44" s="165" t="s">
        <v>508</v>
      </c>
      <c r="D44" s="379">
        <v>15</v>
      </c>
      <c r="E44" s="379">
        <v>14</v>
      </c>
      <c r="F44" s="378" t="s">
        <v>503</v>
      </c>
    </row>
    <row r="45" spans="1:6" ht="16.5" x14ac:dyDescent="0.3">
      <c r="A45" s="153"/>
      <c r="B45" s="415"/>
      <c r="C45" s="165" t="s">
        <v>509</v>
      </c>
      <c r="D45" s="379">
        <v>8</v>
      </c>
      <c r="E45" s="379">
        <v>7</v>
      </c>
      <c r="F45" s="378" t="s">
        <v>503</v>
      </c>
    </row>
    <row r="46" spans="1:6" ht="16.5" x14ac:dyDescent="0.3">
      <c r="A46" s="153"/>
      <c r="B46" s="415"/>
      <c r="C46" s="165" t="s">
        <v>510</v>
      </c>
      <c r="D46" s="379">
        <v>18</v>
      </c>
      <c r="E46" s="379">
        <v>17</v>
      </c>
      <c r="F46" s="378" t="s">
        <v>503</v>
      </c>
    </row>
    <row r="47" spans="1:6" ht="16.5" x14ac:dyDescent="0.3">
      <c r="A47" s="153"/>
      <c r="B47" s="415"/>
      <c r="C47" s="165" t="s">
        <v>511</v>
      </c>
      <c r="D47" s="379" t="s">
        <v>304</v>
      </c>
      <c r="E47" s="379" t="s">
        <v>304</v>
      </c>
      <c r="F47" s="378" t="s">
        <v>503</v>
      </c>
    </row>
    <row r="48" spans="1:6" ht="16.5" x14ac:dyDescent="0.3">
      <c r="A48" s="153"/>
      <c r="B48" s="415"/>
      <c r="C48" s="165" t="s">
        <v>512</v>
      </c>
      <c r="D48" s="379">
        <v>156</v>
      </c>
      <c r="E48" s="379">
        <v>156</v>
      </c>
      <c r="F48" s="378" t="s">
        <v>503</v>
      </c>
    </row>
    <row r="49" spans="1:6" ht="16.5" x14ac:dyDescent="0.3">
      <c r="A49" s="153"/>
      <c r="B49" s="415"/>
      <c r="C49" s="165" t="s">
        <v>513</v>
      </c>
      <c r="D49" s="379" t="s">
        <v>304</v>
      </c>
      <c r="E49" s="379" t="s">
        <v>304</v>
      </c>
      <c r="F49" s="378" t="s">
        <v>503</v>
      </c>
    </row>
    <row r="50" spans="1:6" ht="16.5" x14ac:dyDescent="0.3">
      <c r="A50" s="153"/>
      <c r="B50" s="415"/>
      <c r="C50" s="165" t="s">
        <v>514</v>
      </c>
      <c r="D50" s="379" t="s">
        <v>304</v>
      </c>
      <c r="E50" s="379" t="s">
        <v>304</v>
      </c>
      <c r="F50" s="378" t="s">
        <v>503</v>
      </c>
    </row>
    <row r="51" spans="1:6" ht="16.5" x14ac:dyDescent="0.3">
      <c r="A51" s="153"/>
      <c r="B51" s="415"/>
      <c r="C51" s="165" t="s">
        <v>515</v>
      </c>
      <c r="D51" s="379" t="s">
        <v>304</v>
      </c>
      <c r="E51" s="379" t="s">
        <v>304</v>
      </c>
      <c r="F51" s="378" t="s">
        <v>503</v>
      </c>
    </row>
    <row r="52" spans="1:6" ht="16.5" x14ac:dyDescent="0.3">
      <c r="A52" s="153"/>
      <c r="B52" s="415"/>
      <c r="C52" s="165" t="s">
        <v>516</v>
      </c>
      <c r="D52" s="379">
        <v>700</v>
      </c>
      <c r="E52" s="379">
        <v>700</v>
      </c>
      <c r="F52" s="378" t="s">
        <v>517</v>
      </c>
    </row>
    <row r="53" spans="1:6" ht="17.25" thickBot="1" x14ac:dyDescent="0.35">
      <c r="A53" s="153"/>
      <c r="B53" s="416"/>
      <c r="C53" s="163" t="s">
        <v>518</v>
      </c>
      <c r="D53" s="381">
        <v>900</v>
      </c>
      <c r="E53" s="381">
        <v>900</v>
      </c>
      <c r="F53" s="382" t="s">
        <v>517</v>
      </c>
    </row>
    <row r="54" spans="1:6" ht="18.75" thickBot="1" x14ac:dyDescent="0.4">
      <c r="A54" s="153"/>
      <c r="B54" s="442" t="s">
        <v>283</v>
      </c>
      <c r="C54" s="383" t="s">
        <v>284</v>
      </c>
      <c r="D54" s="373">
        <v>245</v>
      </c>
      <c r="E54" s="374">
        <v>240</v>
      </c>
      <c r="F54" s="384"/>
    </row>
    <row r="55" spans="1:6" ht="16.5" x14ac:dyDescent="0.3">
      <c r="A55" s="153"/>
      <c r="B55" s="551"/>
      <c r="C55" s="376" t="s">
        <v>502</v>
      </c>
      <c r="D55" s="377" t="s">
        <v>304</v>
      </c>
      <c r="E55" s="377" t="s">
        <v>304</v>
      </c>
      <c r="F55" s="378" t="s">
        <v>503</v>
      </c>
    </row>
    <row r="56" spans="1:6" ht="16.5" x14ac:dyDescent="0.3">
      <c r="A56" s="153"/>
      <c r="B56" s="551"/>
      <c r="C56" s="165" t="s">
        <v>504</v>
      </c>
      <c r="D56" s="377" t="s">
        <v>304</v>
      </c>
      <c r="E56" s="377" t="s">
        <v>304</v>
      </c>
      <c r="F56" s="378" t="s">
        <v>503</v>
      </c>
    </row>
    <row r="57" spans="1:6" ht="16.5" x14ac:dyDescent="0.3">
      <c r="A57" s="153"/>
      <c r="B57" s="551"/>
      <c r="C57" s="380" t="s">
        <v>505</v>
      </c>
      <c r="D57" s="377" t="s">
        <v>304</v>
      </c>
      <c r="E57" s="377" t="s">
        <v>304</v>
      </c>
      <c r="F57" s="378" t="s">
        <v>503</v>
      </c>
    </row>
    <row r="58" spans="1:6" ht="16.5" x14ac:dyDescent="0.3">
      <c r="A58" s="153"/>
      <c r="B58" s="551"/>
      <c r="C58" s="165" t="s">
        <v>506</v>
      </c>
      <c r="D58" s="377" t="s">
        <v>304</v>
      </c>
      <c r="E58" s="377" t="s">
        <v>304</v>
      </c>
      <c r="F58" s="378" t="s">
        <v>503</v>
      </c>
    </row>
    <row r="59" spans="1:6" ht="16.5" x14ac:dyDescent="0.3">
      <c r="A59" s="153"/>
      <c r="B59" s="551"/>
      <c r="C59" s="165" t="s">
        <v>507</v>
      </c>
      <c r="D59" s="377" t="s">
        <v>304</v>
      </c>
      <c r="E59" s="377" t="s">
        <v>304</v>
      </c>
      <c r="F59" s="378" t="s">
        <v>503</v>
      </c>
    </row>
    <row r="60" spans="1:6" ht="16.5" x14ac:dyDescent="0.3">
      <c r="A60" s="153"/>
      <c r="B60" s="551"/>
      <c r="C60" s="165" t="s">
        <v>508</v>
      </c>
      <c r="D60" s="377" t="s">
        <v>304</v>
      </c>
      <c r="E60" s="377" t="s">
        <v>304</v>
      </c>
      <c r="F60" s="378" t="s">
        <v>503</v>
      </c>
    </row>
    <row r="61" spans="1:6" ht="16.5" x14ac:dyDescent="0.3">
      <c r="A61" s="153"/>
      <c r="B61" s="551"/>
      <c r="C61" s="165" t="s">
        <v>509</v>
      </c>
      <c r="D61" s="377" t="s">
        <v>304</v>
      </c>
      <c r="E61" s="377" t="s">
        <v>304</v>
      </c>
      <c r="F61" s="378" t="s">
        <v>503</v>
      </c>
    </row>
    <row r="62" spans="1:6" ht="16.5" x14ac:dyDescent="0.3">
      <c r="A62" s="153"/>
      <c r="B62" s="551"/>
      <c r="C62" s="165" t="s">
        <v>510</v>
      </c>
      <c r="D62" s="377" t="s">
        <v>304</v>
      </c>
      <c r="E62" s="377" t="s">
        <v>304</v>
      </c>
      <c r="F62" s="378" t="s">
        <v>503</v>
      </c>
    </row>
    <row r="63" spans="1:6" ht="16.5" x14ac:dyDescent="0.3">
      <c r="A63" s="153"/>
      <c r="B63" s="551"/>
      <c r="C63" s="165" t="s">
        <v>511</v>
      </c>
      <c r="D63" s="377" t="s">
        <v>304</v>
      </c>
      <c r="E63" s="377" t="s">
        <v>304</v>
      </c>
      <c r="F63" s="378" t="s">
        <v>503</v>
      </c>
    </row>
    <row r="64" spans="1:6" ht="16.5" x14ac:dyDescent="0.3">
      <c r="A64" s="153"/>
      <c r="B64" s="551"/>
      <c r="C64" s="165" t="s">
        <v>512</v>
      </c>
      <c r="D64" s="377" t="s">
        <v>304</v>
      </c>
      <c r="E64" s="377" t="s">
        <v>304</v>
      </c>
      <c r="F64" s="378" t="s">
        <v>503</v>
      </c>
    </row>
    <row r="65" spans="1:6" ht="16.5" x14ac:dyDescent="0.3">
      <c r="A65" s="153"/>
      <c r="B65" s="551"/>
      <c r="C65" s="165" t="s">
        <v>513</v>
      </c>
      <c r="D65" s="377" t="s">
        <v>304</v>
      </c>
      <c r="E65" s="377" t="s">
        <v>304</v>
      </c>
      <c r="F65" s="378" t="s">
        <v>503</v>
      </c>
    </row>
    <row r="66" spans="1:6" ht="16.5" x14ac:dyDescent="0.3">
      <c r="A66" s="153"/>
      <c r="B66" s="551"/>
      <c r="C66" s="165" t="s">
        <v>514</v>
      </c>
      <c r="D66" s="377" t="s">
        <v>304</v>
      </c>
      <c r="E66" s="377" t="s">
        <v>304</v>
      </c>
      <c r="F66" s="378" t="s">
        <v>503</v>
      </c>
    </row>
    <row r="67" spans="1:6" ht="16.5" x14ac:dyDescent="0.3">
      <c r="A67" s="153"/>
      <c r="B67" s="551"/>
      <c r="C67" s="165" t="s">
        <v>515</v>
      </c>
      <c r="D67" s="377" t="s">
        <v>304</v>
      </c>
      <c r="E67" s="377" t="s">
        <v>304</v>
      </c>
      <c r="F67" s="378" t="s">
        <v>503</v>
      </c>
    </row>
    <row r="68" spans="1:6" ht="16.5" x14ac:dyDescent="0.3">
      <c r="A68" s="153"/>
      <c r="B68" s="551"/>
      <c r="C68" s="165" t="s">
        <v>516</v>
      </c>
      <c r="D68" s="377" t="s">
        <v>304</v>
      </c>
      <c r="E68" s="377" t="s">
        <v>304</v>
      </c>
      <c r="F68" s="378" t="s">
        <v>517</v>
      </c>
    </row>
    <row r="69" spans="1:6" ht="17.25" thickBot="1" x14ac:dyDescent="0.35">
      <c r="A69" s="153"/>
      <c r="B69" s="541"/>
      <c r="C69" s="163" t="s">
        <v>518</v>
      </c>
      <c r="D69" s="385" t="s">
        <v>304</v>
      </c>
      <c r="E69" s="385" t="s">
        <v>304</v>
      </c>
      <c r="F69" s="382" t="s">
        <v>517</v>
      </c>
    </row>
    <row r="70" spans="1:6" ht="17.25" thickBot="1" x14ac:dyDescent="0.35">
      <c r="A70" s="153"/>
      <c r="B70" s="552" t="s">
        <v>519</v>
      </c>
      <c r="C70" s="553"/>
      <c r="D70" s="553"/>
      <c r="E70" s="553"/>
      <c r="F70" s="554"/>
    </row>
    <row r="71" spans="1:6" ht="16.5" x14ac:dyDescent="0.3">
      <c r="A71" s="153"/>
      <c r="B71" s="445" t="s">
        <v>16</v>
      </c>
      <c r="C71" s="445"/>
      <c r="D71" s="445"/>
      <c r="E71" s="445"/>
      <c r="F71" s="367"/>
    </row>
    <row r="72" spans="1:6" ht="16.5" x14ac:dyDescent="0.3">
      <c r="A72" s="153"/>
      <c r="B72" s="387" t="s">
        <v>149</v>
      </c>
      <c r="C72" s="387"/>
      <c r="D72" s="387"/>
      <c r="E72" s="387"/>
      <c r="F72" s="367"/>
    </row>
  </sheetData>
  <mergeCells count="10">
    <mergeCell ref="B2:E2"/>
    <mergeCell ref="B3:E3"/>
    <mergeCell ref="B4:E4"/>
    <mergeCell ref="B6:B21"/>
    <mergeCell ref="B22:B37"/>
    <mergeCell ref="B38:B53"/>
    <mergeCell ref="B54:B69"/>
    <mergeCell ref="B70:F70"/>
    <mergeCell ref="B71:E71"/>
    <mergeCell ref="B72:E72"/>
  </mergeCells>
  <pageMargins left="0.70866141732283472" right="0.70866141732283472" top="0.74803149606299213" bottom="0.74803149606299213" header="0.31496062992125984" footer="0.31496062992125984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36" workbookViewId="0">
      <selection activeCell="G29" sqref="G29"/>
    </sheetView>
  </sheetViews>
  <sheetFormatPr defaultRowHeight="15" x14ac:dyDescent="0.25"/>
  <cols>
    <col min="1" max="1" width="5.85546875" customWidth="1"/>
    <col min="3" max="3" width="52.85546875" bestFit="1" customWidth="1"/>
    <col min="4" max="4" width="10.42578125" bestFit="1" customWidth="1"/>
    <col min="5" max="5" width="11.7109375" bestFit="1" customWidth="1"/>
  </cols>
  <sheetData>
    <row r="1" spans="1:6" ht="17.25" thickBot="1" x14ac:dyDescent="0.35">
      <c r="A1" s="153"/>
      <c r="B1" s="153"/>
      <c r="C1" s="153"/>
      <c r="D1" s="153"/>
      <c r="E1" s="153"/>
      <c r="F1" s="12"/>
    </row>
    <row r="2" spans="1:6" ht="34.5" customHeight="1" x14ac:dyDescent="0.3">
      <c r="A2" s="153"/>
      <c r="B2" s="406" t="s">
        <v>86</v>
      </c>
      <c r="C2" s="407"/>
      <c r="D2" s="407"/>
      <c r="E2" s="408"/>
      <c r="F2" s="12"/>
    </row>
    <row r="3" spans="1:6" ht="21" customHeight="1" x14ac:dyDescent="0.3">
      <c r="A3" s="153"/>
      <c r="B3" s="409" t="s">
        <v>87</v>
      </c>
      <c r="C3" s="410"/>
      <c r="D3" s="410"/>
      <c r="E3" s="411"/>
      <c r="F3" s="12"/>
    </row>
    <row r="4" spans="1:6" ht="18" customHeight="1" x14ac:dyDescent="0.3">
      <c r="A4" s="153"/>
      <c r="B4" s="412" t="s">
        <v>88</v>
      </c>
      <c r="C4" s="413"/>
      <c r="D4" s="413"/>
      <c r="E4" s="414"/>
      <c r="F4" s="12"/>
    </row>
    <row r="5" spans="1:6" ht="16.5" x14ac:dyDescent="0.3">
      <c r="A5" s="153"/>
      <c r="B5" s="174" t="s">
        <v>15</v>
      </c>
      <c r="C5" s="177" t="s">
        <v>107</v>
      </c>
      <c r="D5" s="177" t="s">
        <v>76</v>
      </c>
      <c r="E5" s="176" t="s">
        <v>12</v>
      </c>
      <c r="F5" s="12"/>
    </row>
    <row r="6" spans="1:6" ht="18" customHeight="1" x14ac:dyDescent="0.35">
      <c r="A6" s="153"/>
      <c r="B6" s="415">
        <v>2</v>
      </c>
      <c r="C6" s="181" t="s">
        <v>186</v>
      </c>
      <c r="D6" s="182">
        <f>E6/0.95</f>
        <v>392.63157894736844</v>
      </c>
      <c r="E6" s="183">
        <v>373</v>
      </c>
      <c r="F6" s="12"/>
    </row>
    <row r="7" spans="1:6" ht="17.25" customHeight="1" thickBot="1" x14ac:dyDescent="0.35">
      <c r="A7" s="153"/>
      <c r="B7" s="416"/>
      <c r="C7" s="184" t="s">
        <v>140</v>
      </c>
      <c r="D7" s="155">
        <f>Adders!C4</f>
        <v>8</v>
      </c>
      <c r="E7" s="185"/>
      <c r="F7" s="12"/>
    </row>
    <row r="8" spans="1:6" ht="18" customHeight="1" x14ac:dyDescent="0.35">
      <c r="A8" s="153"/>
      <c r="B8" s="417">
        <v>4</v>
      </c>
      <c r="C8" s="186" t="s">
        <v>187</v>
      </c>
      <c r="D8" s="187">
        <f>E8/0.95</f>
        <v>555.78947368421052</v>
      </c>
      <c r="E8" s="188">
        <v>528</v>
      </c>
      <c r="F8" s="121"/>
    </row>
    <row r="9" spans="1:6" ht="16.5" customHeight="1" x14ac:dyDescent="0.3">
      <c r="A9" s="153"/>
      <c r="B9" s="415"/>
      <c r="C9" s="189" t="s">
        <v>142</v>
      </c>
      <c r="D9" s="275">
        <f>Adders!C47</f>
        <v>36</v>
      </c>
      <c r="E9" s="190"/>
      <c r="F9" s="12"/>
    </row>
    <row r="10" spans="1:6" ht="17.25" customHeight="1" thickBot="1" x14ac:dyDescent="0.35">
      <c r="A10" s="153"/>
      <c r="B10" s="416"/>
      <c r="C10" s="184" t="s">
        <v>140</v>
      </c>
      <c r="D10" s="155">
        <f>Adders!C8</f>
        <v>16</v>
      </c>
      <c r="E10" s="185"/>
      <c r="F10" s="12"/>
    </row>
    <row r="11" spans="1:6" ht="18" customHeight="1" x14ac:dyDescent="0.35">
      <c r="A11" s="153"/>
      <c r="B11" s="417">
        <v>8</v>
      </c>
      <c r="C11" s="186" t="s">
        <v>188</v>
      </c>
      <c r="D11" s="187">
        <f>E11/0.95</f>
        <v>1085.2631578947369</v>
      </c>
      <c r="E11" s="188">
        <v>1031</v>
      </c>
      <c r="F11" s="122"/>
    </row>
    <row r="12" spans="1:6" ht="16.5" customHeight="1" x14ac:dyDescent="0.3">
      <c r="A12" s="153"/>
      <c r="B12" s="415"/>
      <c r="C12" s="189" t="s">
        <v>142</v>
      </c>
      <c r="D12" s="275">
        <f>Adders!C48</f>
        <v>72</v>
      </c>
      <c r="E12" s="190"/>
      <c r="F12" s="12"/>
    </row>
    <row r="13" spans="1:6" ht="17.25" customHeight="1" thickBot="1" x14ac:dyDescent="0.35">
      <c r="A13" s="153"/>
      <c r="B13" s="416"/>
      <c r="C13" s="184" t="s">
        <v>140</v>
      </c>
      <c r="D13" s="155">
        <f>Adders!C9</f>
        <v>32</v>
      </c>
      <c r="E13" s="185"/>
      <c r="F13" s="12"/>
    </row>
    <row r="14" spans="1:6" ht="16.5" x14ac:dyDescent="0.3">
      <c r="A14" s="153"/>
      <c r="B14" s="418" t="s">
        <v>112</v>
      </c>
      <c r="C14" s="419"/>
      <c r="D14" s="191">
        <f>((D8/4)+(D11/8))/2</f>
        <v>137.30263157894737</v>
      </c>
      <c r="E14" s="192">
        <f>((E8/4)+(E11/8))/2</f>
        <v>130.4375</v>
      </c>
      <c r="F14" s="12"/>
    </row>
    <row r="15" spans="1:6" ht="16.5" x14ac:dyDescent="0.3">
      <c r="A15" s="153"/>
      <c r="B15" s="423" t="s">
        <v>17</v>
      </c>
      <c r="C15" s="424"/>
      <c r="D15" s="424"/>
      <c r="E15" s="425"/>
      <c r="F15" s="12"/>
    </row>
    <row r="16" spans="1:6" ht="16.5" x14ac:dyDescent="0.3">
      <c r="A16" s="153"/>
      <c r="B16" s="276" t="s">
        <v>47</v>
      </c>
      <c r="C16" s="194" t="s">
        <v>13</v>
      </c>
      <c r="D16" s="179">
        <f>Adders!C56</f>
        <v>15</v>
      </c>
      <c r="E16" s="158" t="s">
        <v>3</v>
      </c>
      <c r="F16" s="12"/>
    </row>
    <row r="17" spans="1:6" ht="16.5" x14ac:dyDescent="0.3">
      <c r="A17" s="153"/>
      <c r="B17" s="276" t="s">
        <v>55</v>
      </c>
      <c r="C17" s="194" t="s">
        <v>435</v>
      </c>
      <c r="D17" s="179">
        <f>Adders!C57</f>
        <v>25</v>
      </c>
      <c r="E17" s="158" t="s">
        <v>3</v>
      </c>
      <c r="F17" s="12"/>
    </row>
    <row r="18" spans="1:6" ht="16.5" x14ac:dyDescent="0.3">
      <c r="A18" s="153"/>
      <c r="B18" s="276" t="s">
        <v>436</v>
      </c>
      <c r="C18" s="194" t="s">
        <v>4</v>
      </c>
      <c r="D18" s="179">
        <f>Adders!C36</f>
        <v>700</v>
      </c>
      <c r="E18" s="158" t="s">
        <v>68</v>
      </c>
      <c r="F18" s="12"/>
    </row>
    <row r="19" spans="1:6" ht="17.25" thickBot="1" x14ac:dyDescent="0.35">
      <c r="A19" s="153"/>
      <c r="B19" s="277" t="s">
        <v>437</v>
      </c>
      <c r="C19" s="196" t="s">
        <v>9</v>
      </c>
      <c r="D19" s="155">
        <f>Adders!C23</f>
        <v>900</v>
      </c>
      <c r="E19" s="159" t="s">
        <v>68</v>
      </c>
      <c r="F19" s="12"/>
    </row>
    <row r="20" spans="1:6" ht="16.5" x14ac:dyDescent="0.3">
      <c r="A20" s="153"/>
      <c r="B20" s="388" t="s">
        <v>16</v>
      </c>
      <c r="C20" s="388"/>
      <c r="D20" s="388"/>
      <c r="E20" s="388"/>
      <c r="F20" s="12"/>
    </row>
    <row r="21" spans="1:6" ht="16.5" x14ac:dyDescent="0.3">
      <c r="A21" s="153"/>
      <c r="B21" s="387" t="s">
        <v>149</v>
      </c>
      <c r="C21" s="387"/>
      <c r="D21" s="387"/>
      <c r="E21" s="387"/>
      <c r="F21" s="12"/>
    </row>
    <row r="22" spans="1:6" ht="16.5" x14ac:dyDescent="0.3">
      <c r="A22" s="153"/>
      <c r="B22" s="387" t="s">
        <v>225</v>
      </c>
      <c r="C22" s="387"/>
      <c r="D22" s="387"/>
      <c r="E22" s="387"/>
      <c r="F22" s="12"/>
    </row>
    <row r="23" spans="1:6" ht="16.5" x14ac:dyDescent="0.3">
      <c r="A23" s="153"/>
      <c r="B23" s="153"/>
      <c r="C23" s="153"/>
      <c r="D23" s="153"/>
      <c r="E23" s="153"/>
      <c r="F23" s="12"/>
    </row>
    <row r="24" spans="1:6" ht="34.5" customHeight="1" x14ac:dyDescent="0.3">
      <c r="A24" s="153"/>
      <c r="B24" s="420" t="s">
        <v>89</v>
      </c>
      <c r="C24" s="421"/>
      <c r="D24" s="421"/>
      <c r="E24" s="422"/>
      <c r="F24" s="12"/>
    </row>
    <row r="25" spans="1:6" ht="16.5" customHeight="1" x14ac:dyDescent="0.3">
      <c r="A25" s="153"/>
      <c r="B25" s="403" t="s">
        <v>81</v>
      </c>
      <c r="C25" s="404"/>
      <c r="D25" s="404"/>
      <c r="E25" s="405"/>
      <c r="F25" s="12"/>
    </row>
    <row r="26" spans="1:6" ht="21" customHeight="1" x14ac:dyDescent="0.3">
      <c r="A26" s="153"/>
      <c r="B26" s="389" t="s">
        <v>102</v>
      </c>
      <c r="C26" s="390"/>
      <c r="D26" s="390"/>
      <c r="E26" s="391"/>
      <c r="F26" s="12"/>
    </row>
    <row r="27" spans="1:6" ht="18" customHeight="1" x14ac:dyDescent="0.3">
      <c r="A27" s="153"/>
      <c r="B27" s="392" t="s">
        <v>101</v>
      </c>
      <c r="C27" s="393"/>
      <c r="D27" s="393"/>
      <c r="E27" s="394"/>
      <c r="F27" s="12"/>
    </row>
    <row r="28" spans="1:6" ht="16.5" x14ac:dyDescent="0.3">
      <c r="A28" s="153"/>
      <c r="B28" s="287" t="s">
        <v>15</v>
      </c>
      <c r="C28" s="286" t="s">
        <v>107</v>
      </c>
      <c r="D28" s="286" t="s">
        <v>76</v>
      </c>
      <c r="E28" s="288" t="s">
        <v>12</v>
      </c>
      <c r="F28" s="12"/>
    </row>
    <row r="29" spans="1:6" ht="18" customHeight="1" x14ac:dyDescent="0.35">
      <c r="A29" s="153"/>
      <c r="B29" s="395">
        <v>2</v>
      </c>
      <c r="C29" s="181" t="s">
        <v>189</v>
      </c>
      <c r="D29" s="289">
        <f>E29/0.95</f>
        <v>427.36842105263162</v>
      </c>
      <c r="E29" s="290">
        <v>406</v>
      </c>
      <c r="F29" s="12"/>
    </row>
    <row r="30" spans="1:6" ht="16.5" customHeight="1" x14ac:dyDescent="0.3">
      <c r="A30" s="153"/>
      <c r="B30" s="395"/>
      <c r="C30" s="189" t="s">
        <v>190</v>
      </c>
      <c r="D30" s="285">
        <f>Adders!C50</f>
        <v>36</v>
      </c>
      <c r="E30" s="291"/>
      <c r="F30" s="12"/>
    </row>
    <row r="31" spans="1:6" ht="17.25" customHeight="1" thickBot="1" x14ac:dyDescent="0.35">
      <c r="A31" s="153"/>
      <c r="B31" s="396"/>
      <c r="C31" s="184" t="s">
        <v>140</v>
      </c>
      <c r="D31" s="155">
        <f>Adders!C11</f>
        <v>16</v>
      </c>
      <c r="E31" s="292"/>
      <c r="F31" s="12"/>
    </row>
    <row r="32" spans="1:6" ht="18" customHeight="1" x14ac:dyDescent="0.35">
      <c r="A32" s="153"/>
      <c r="B32" s="397">
        <v>4</v>
      </c>
      <c r="C32" s="186" t="s">
        <v>191</v>
      </c>
      <c r="D32" s="187">
        <f>E32/0.95</f>
        <v>648.42105263157896</v>
      </c>
      <c r="E32" s="293">
        <v>616</v>
      </c>
      <c r="F32" s="12"/>
    </row>
    <row r="33" spans="1:6" ht="16.5" customHeight="1" x14ac:dyDescent="0.3">
      <c r="A33" s="153"/>
      <c r="B33" s="395"/>
      <c r="C33" s="189" t="s">
        <v>142</v>
      </c>
      <c r="D33" s="285">
        <f>Adders!C51</f>
        <v>72</v>
      </c>
      <c r="E33" s="291"/>
      <c r="F33" s="12"/>
    </row>
    <row r="34" spans="1:6" ht="17.25" customHeight="1" thickBot="1" x14ac:dyDescent="0.35">
      <c r="A34" s="153"/>
      <c r="B34" s="396"/>
      <c r="C34" s="184" t="s">
        <v>140</v>
      </c>
      <c r="D34" s="155">
        <f>Adders!C12</f>
        <v>24</v>
      </c>
      <c r="E34" s="292"/>
      <c r="F34" s="12"/>
    </row>
    <row r="35" spans="1:6" ht="18" customHeight="1" x14ac:dyDescent="0.35">
      <c r="A35" s="153"/>
      <c r="B35" s="397">
        <v>8</v>
      </c>
      <c r="C35" s="186" t="s">
        <v>192</v>
      </c>
      <c r="D35" s="187">
        <f>E35/0.95</f>
        <v>1288.421052631579</v>
      </c>
      <c r="E35" s="293">
        <v>1224</v>
      </c>
      <c r="F35" s="12"/>
    </row>
    <row r="36" spans="1:6" ht="16.5" customHeight="1" x14ac:dyDescent="0.3">
      <c r="A36" s="153"/>
      <c r="B36" s="395"/>
      <c r="C36" s="189" t="s">
        <v>142</v>
      </c>
      <c r="D36" s="285">
        <f>Adders!C52</f>
        <v>108</v>
      </c>
      <c r="E36" s="291"/>
      <c r="F36" s="12"/>
    </row>
    <row r="37" spans="1:6" ht="17.25" customHeight="1" thickBot="1" x14ac:dyDescent="0.35">
      <c r="A37" s="153"/>
      <c r="B37" s="396"/>
      <c r="C37" s="184" t="s">
        <v>140</v>
      </c>
      <c r="D37" s="155">
        <f>Adders!C13</f>
        <v>48</v>
      </c>
      <c r="E37" s="292"/>
      <c r="F37" s="12"/>
    </row>
    <row r="38" spans="1:6" ht="16.5" x14ac:dyDescent="0.3">
      <c r="A38" s="153"/>
      <c r="B38" s="398" t="s">
        <v>112</v>
      </c>
      <c r="C38" s="399"/>
      <c r="D38" s="294">
        <f>((D32/4)+(D35/8))/2</f>
        <v>161.57894736842104</v>
      </c>
      <c r="E38" s="295">
        <f>((E32/4)+(E35/8))/2</f>
        <v>153.5</v>
      </c>
      <c r="F38" s="12"/>
    </row>
    <row r="39" spans="1:6" ht="16.5" x14ac:dyDescent="0.3">
      <c r="A39" s="153"/>
      <c r="B39" s="400" t="s">
        <v>17</v>
      </c>
      <c r="C39" s="401"/>
      <c r="D39" s="401"/>
      <c r="E39" s="402"/>
      <c r="F39" s="12"/>
    </row>
    <row r="40" spans="1:6" ht="16.5" x14ac:dyDescent="0.3">
      <c r="A40" s="153"/>
      <c r="B40" s="296" t="s">
        <v>47</v>
      </c>
      <c r="C40" s="297" t="s">
        <v>13</v>
      </c>
      <c r="D40" s="285">
        <f>Adders!C56</f>
        <v>15</v>
      </c>
      <c r="E40" s="298" t="s">
        <v>3</v>
      </c>
      <c r="F40" s="12"/>
    </row>
    <row r="41" spans="1:6" ht="16.5" x14ac:dyDescent="0.3">
      <c r="A41" s="153"/>
      <c r="B41" s="296" t="s">
        <v>55</v>
      </c>
      <c r="C41" s="297" t="s">
        <v>435</v>
      </c>
      <c r="D41" s="285">
        <f>Adders!C57</f>
        <v>25</v>
      </c>
      <c r="E41" s="298" t="s">
        <v>3</v>
      </c>
      <c r="F41" s="12"/>
    </row>
    <row r="42" spans="1:6" s="152" customFormat="1" ht="16.5" x14ac:dyDescent="0.3">
      <c r="A42" s="153"/>
      <c r="B42" s="296" t="s">
        <v>58</v>
      </c>
      <c r="C42" s="297" t="s">
        <v>474</v>
      </c>
      <c r="D42" s="285">
        <f>Adders!C64</f>
        <v>32</v>
      </c>
      <c r="E42" s="298" t="s">
        <v>3</v>
      </c>
      <c r="F42" s="12"/>
    </row>
    <row r="43" spans="1:6" ht="16.5" x14ac:dyDescent="0.3">
      <c r="A43" s="153"/>
      <c r="B43" s="296" t="s">
        <v>436</v>
      </c>
      <c r="C43" s="297" t="s">
        <v>4</v>
      </c>
      <c r="D43" s="285">
        <f>Adders!C36</f>
        <v>700</v>
      </c>
      <c r="E43" s="298" t="s">
        <v>3</v>
      </c>
      <c r="F43" s="12"/>
    </row>
    <row r="44" spans="1:6" ht="16.5" x14ac:dyDescent="0.3">
      <c r="A44" s="153"/>
      <c r="B44" s="299" t="s">
        <v>437</v>
      </c>
      <c r="C44" s="252" t="s">
        <v>9</v>
      </c>
      <c r="D44" s="253">
        <f>Adders!C23</f>
        <v>900</v>
      </c>
      <c r="E44" s="300" t="s">
        <v>68</v>
      </c>
      <c r="F44" s="12"/>
    </row>
    <row r="45" spans="1:6" ht="16.5" x14ac:dyDescent="0.3">
      <c r="A45" s="153"/>
      <c r="B45" s="388" t="s">
        <v>16</v>
      </c>
      <c r="C45" s="388"/>
      <c r="D45" s="388"/>
      <c r="E45" s="388"/>
      <c r="F45" s="12"/>
    </row>
    <row r="46" spans="1:6" ht="16.5" x14ac:dyDescent="0.3">
      <c r="A46" s="153"/>
      <c r="B46" s="387" t="s">
        <v>149</v>
      </c>
      <c r="C46" s="387"/>
      <c r="D46" s="387"/>
      <c r="E46" s="387"/>
      <c r="F46" s="12"/>
    </row>
    <row r="47" spans="1:6" ht="16.5" x14ac:dyDescent="0.3">
      <c r="A47" s="153"/>
      <c r="B47" s="387" t="s">
        <v>169</v>
      </c>
      <c r="C47" s="387"/>
      <c r="D47" s="387"/>
      <c r="E47" s="387"/>
      <c r="F47" s="12"/>
    </row>
    <row r="48" spans="1:6" ht="16.5" x14ac:dyDescent="0.3">
      <c r="A48" s="12"/>
      <c r="B48" s="12"/>
      <c r="C48" s="12"/>
      <c r="D48" s="12"/>
      <c r="E48" s="12"/>
      <c r="F48" s="12"/>
    </row>
    <row r="49" spans="1:6" ht="16.5" x14ac:dyDescent="0.3">
      <c r="A49" s="12"/>
      <c r="B49" s="12"/>
      <c r="C49" s="12"/>
      <c r="D49" s="12"/>
      <c r="E49" s="12"/>
      <c r="F49" s="12"/>
    </row>
    <row r="50" spans="1:6" ht="16.5" x14ac:dyDescent="0.3">
      <c r="A50" s="12"/>
      <c r="B50" s="12"/>
      <c r="C50" s="12"/>
      <c r="D50" s="12"/>
      <c r="E50" s="12"/>
      <c r="F50" s="12"/>
    </row>
    <row r="51" spans="1:6" ht="16.5" x14ac:dyDescent="0.3">
      <c r="A51" s="12"/>
      <c r="B51" s="12"/>
      <c r="C51" s="12"/>
      <c r="D51" s="12"/>
      <c r="E51" s="12"/>
      <c r="F51" s="12"/>
    </row>
    <row r="52" spans="1:6" ht="16.5" x14ac:dyDescent="0.3">
      <c r="A52" s="12"/>
      <c r="B52" s="12"/>
      <c r="C52" s="12"/>
      <c r="D52" s="12"/>
      <c r="E52" s="12"/>
      <c r="F52" s="12"/>
    </row>
  </sheetData>
  <sheetProtection algorithmName="SHA-512" hashValue="Kx8JMuic4RVXoDacs9urwj5WeW/JqF4Dq1tmbVxCJNcLrNCb9qRQEon87OYTLCgnKj0fhcLvW/QTFjbVtOWmvg==" saltValue="IhYC0WHGBmE+j3pqJ8kR8Q==" spinCount="100000" sheet="1" objects="1" scenarios="1" selectLockedCells="1" selectUnlockedCells="1"/>
  <mergeCells count="23">
    <mergeCell ref="B25:E25"/>
    <mergeCell ref="B2:E2"/>
    <mergeCell ref="B3:E3"/>
    <mergeCell ref="B4:E4"/>
    <mergeCell ref="B6:B7"/>
    <mergeCell ref="B8:B10"/>
    <mergeCell ref="B11:B13"/>
    <mergeCell ref="B14:C14"/>
    <mergeCell ref="B20:E20"/>
    <mergeCell ref="B21:E21"/>
    <mergeCell ref="B22:E22"/>
    <mergeCell ref="B24:E24"/>
    <mergeCell ref="B15:E15"/>
    <mergeCell ref="B47:E47"/>
    <mergeCell ref="B45:E45"/>
    <mergeCell ref="B46:E46"/>
    <mergeCell ref="B26:E26"/>
    <mergeCell ref="B27:E27"/>
    <mergeCell ref="B29:B31"/>
    <mergeCell ref="B32:B34"/>
    <mergeCell ref="B35:B37"/>
    <mergeCell ref="B38:C38"/>
    <mergeCell ref="B39:E3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2" workbookViewId="0">
      <selection activeCell="D10" sqref="D10"/>
    </sheetView>
  </sheetViews>
  <sheetFormatPr defaultRowHeight="15" x14ac:dyDescent="0.25"/>
  <cols>
    <col min="2" max="2" width="14" customWidth="1"/>
    <col min="3" max="3" width="48.7109375" customWidth="1"/>
    <col min="4" max="4" width="16.7109375" bestFit="1" customWidth="1"/>
    <col min="5" max="5" width="13.7109375" bestFit="1" customWidth="1"/>
  </cols>
  <sheetData>
    <row r="1" spans="1:6" ht="17.25" thickBot="1" x14ac:dyDescent="0.35">
      <c r="A1" s="153"/>
      <c r="B1" s="153"/>
      <c r="C1" s="153"/>
      <c r="D1" s="366"/>
      <c r="E1" s="366"/>
      <c r="F1" s="367"/>
    </row>
    <row r="2" spans="1:6" ht="30" customHeight="1" x14ac:dyDescent="0.3">
      <c r="A2" s="153"/>
      <c r="B2" s="406" t="s">
        <v>297</v>
      </c>
      <c r="C2" s="483"/>
      <c r="D2" s="483"/>
      <c r="E2" s="484"/>
      <c r="F2" s="368"/>
    </row>
    <row r="3" spans="1:6" ht="21" customHeight="1" x14ac:dyDescent="0.3">
      <c r="A3" s="153"/>
      <c r="B3" s="555" t="s">
        <v>90</v>
      </c>
      <c r="C3" s="560"/>
      <c r="D3" s="560"/>
      <c r="E3" s="557"/>
      <c r="F3" s="369"/>
    </row>
    <row r="4" spans="1:6" ht="18" x14ac:dyDescent="0.3">
      <c r="A4" s="153"/>
      <c r="B4" s="412" t="s">
        <v>278</v>
      </c>
      <c r="C4" s="393"/>
      <c r="D4" s="393"/>
      <c r="E4" s="414"/>
      <c r="F4" s="370"/>
    </row>
    <row r="5" spans="1:6" ht="17.25" thickBot="1" x14ac:dyDescent="0.35">
      <c r="A5" s="153"/>
      <c r="B5" s="363" t="s">
        <v>279</v>
      </c>
      <c r="C5" s="364" t="s">
        <v>107</v>
      </c>
      <c r="D5" s="364" t="s">
        <v>499</v>
      </c>
      <c r="E5" s="365" t="s">
        <v>500</v>
      </c>
      <c r="F5" s="371"/>
    </row>
    <row r="6" spans="1:6" ht="15.6" customHeight="1" thickBot="1" x14ac:dyDescent="0.4">
      <c r="A6" s="153"/>
      <c r="B6" s="442" t="s">
        <v>91</v>
      </c>
      <c r="C6" s="372" t="s">
        <v>520</v>
      </c>
      <c r="D6" s="373">
        <v>230</v>
      </c>
      <c r="E6" s="374">
        <v>200</v>
      </c>
      <c r="F6" s="375" t="s">
        <v>501</v>
      </c>
    </row>
    <row r="7" spans="1:6" s="152" customFormat="1" ht="15.6" customHeight="1" x14ac:dyDescent="0.3">
      <c r="A7" s="153"/>
      <c r="B7" s="551"/>
      <c r="C7" s="376" t="s">
        <v>502</v>
      </c>
      <c r="D7" s="377">
        <v>13</v>
      </c>
      <c r="E7" s="377">
        <v>13</v>
      </c>
      <c r="F7" s="378" t="s">
        <v>503</v>
      </c>
    </row>
    <row r="8" spans="1:6" s="152" customFormat="1" ht="15.6" customHeight="1" x14ac:dyDescent="0.3">
      <c r="A8" s="153"/>
      <c r="B8" s="551"/>
      <c r="C8" s="165" t="s">
        <v>504</v>
      </c>
      <c r="D8" s="379" t="s">
        <v>304</v>
      </c>
      <c r="E8" s="379" t="s">
        <v>304</v>
      </c>
      <c r="F8" s="378" t="s">
        <v>503</v>
      </c>
    </row>
    <row r="9" spans="1:6" ht="15" customHeight="1" x14ac:dyDescent="0.3">
      <c r="A9" s="153"/>
      <c r="B9" s="551"/>
      <c r="C9" s="380" t="s">
        <v>521</v>
      </c>
      <c r="D9" s="379" t="s">
        <v>304</v>
      </c>
      <c r="E9" s="379" t="s">
        <v>304</v>
      </c>
      <c r="F9" s="378" t="s">
        <v>503</v>
      </c>
    </row>
    <row r="10" spans="1:6" ht="15.6" customHeight="1" x14ac:dyDescent="0.3">
      <c r="A10" s="153"/>
      <c r="B10" s="551"/>
      <c r="C10" s="165" t="s">
        <v>506</v>
      </c>
      <c r="D10" s="379" t="s">
        <v>304</v>
      </c>
      <c r="E10" s="379" t="s">
        <v>304</v>
      </c>
      <c r="F10" s="378" t="s">
        <v>503</v>
      </c>
    </row>
    <row r="11" spans="1:6" s="152" customFormat="1" ht="15.6" customHeight="1" x14ac:dyDescent="0.3">
      <c r="A11" s="153"/>
      <c r="B11" s="551"/>
      <c r="C11" s="165" t="s">
        <v>510</v>
      </c>
      <c r="D11" s="379" t="s">
        <v>304</v>
      </c>
      <c r="E11" s="379" t="s">
        <v>304</v>
      </c>
      <c r="F11" s="378" t="s">
        <v>503</v>
      </c>
    </row>
    <row r="12" spans="1:6" s="152" customFormat="1" ht="15.6" customHeight="1" x14ac:dyDescent="0.3">
      <c r="A12" s="153"/>
      <c r="B12" s="551"/>
      <c r="C12" s="165" t="s">
        <v>511</v>
      </c>
      <c r="D12" s="379" t="s">
        <v>304</v>
      </c>
      <c r="E12" s="379" t="s">
        <v>304</v>
      </c>
      <c r="F12" s="378" t="s">
        <v>503</v>
      </c>
    </row>
    <row r="13" spans="1:6" ht="15" customHeight="1" x14ac:dyDescent="0.3">
      <c r="A13" s="153"/>
      <c r="B13" s="551"/>
      <c r="C13" s="380" t="s">
        <v>522</v>
      </c>
      <c r="D13" s="379">
        <v>29</v>
      </c>
      <c r="E13" s="379">
        <v>29</v>
      </c>
      <c r="F13" s="378"/>
    </row>
    <row r="14" spans="1:6" ht="15.6" customHeight="1" x14ac:dyDescent="0.3">
      <c r="A14" s="153"/>
      <c r="B14" s="551"/>
      <c r="C14" s="165" t="s">
        <v>512</v>
      </c>
      <c r="D14" s="379">
        <v>156</v>
      </c>
      <c r="E14" s="379">
        <v>156</v>
      </c>
      <c r="F14" s="378" t="s">
        <v>503</v>
      </c>
    </row>
    <row r="15" spans="1:6" s="152" customFormat="1" ht="15.6" customHeight="1" x14ac:dyDescent="0.3">
      <c r="A15" s="153"/>
      <c r="B15" s="551"/>
      <c r="C15" s="165" t="s">
        <v>513</v>
      </c>
      <c r="D15" s="379" t="s">
        <v>304</v>
      </c>
      <c r="E15" s="379" t="s">
        <v>304</v>
      </c>
      <c r="F15" s="378" t="s">
        <v>503</v>
      </c>
    </row>
    <row r="16" spans="1:6" s="152" customFormat="1" ht="15.6" customHeight="1" x14ac:dyDescent="0.3">
      <c r="A16" s="153"/>
      <c r="B16" s="551"/>
      <c r="C16" s="165" t="s">
        <v>514</v>
      </c>
      <c r="D16" s="379" t="s">
        <v>304</v>
      </c>
      <c r="E16" s="379" t="s">
        <v>304</v>
      </c>
      <c r="F16" s="378" t="s">
        <v>503</v>
      </c>
    </row>
    <row r="17" spans="1:6" ht="15.6" customHeight="1" x14ac:dyDescent="0.3">
      <c r="A17" s="153"/>
      <c r="B17" s="551"/>
      <c r="C17" s="165" t="s">
        <v>515</v>
      </c>
      <c r="D17" s="379" t="s">
        <v>304</v>
      </c>
      <c r="E17" s="379" t="s">
        <v>304</v>
      </c>
      <c r="F17" s="378" t="s">
        <v>503</v>
      </c>
    </row>
    <row r="18" spans="1:6" ht="15" customHeight="1" x14ac:dyDescent="0.3">
      <c r="A18" s="153"/>
      <c r="B18" s="551"/>
      <c r="C18" s="165" t="s">
        <v>516</v>
      </c>
      <c r="D18" s="379">
        <v>700</v>
      </c>
      <c r="E18" s="379">
        <v>700</v>
      </c>
      <c r="F18" s="378" t="s">
        <v>517</v>
      </c>
    </row>
    <row r="19" spans="1:6" ht="15.6" customHeight="1" thickBot="1" x14ac:dyDescent="0.35">
      <c r="A19" s="153"/>
      <c r="B19" s="541"/>
      <c r="C19" s="163" t="s">
        <v>518</v>
      </c>
      <c r="D19" s="381">
        <v>900</v>
      </c>
      <c r="E19" s="381">
        <v>900</v>
      </c>
      <c r="F19" s="382" t="s">
        <v>517</v>
      </c>
    </row>
    <row r="20" spans="1:6" ht="15" customHeight="1" thickBot="1" x14ac:dyDescent="0.4">
      <c r="A20" s="153"/>
      <c r="B20" s="442" t="s">
        <v>92</v>
      </c>
      <c r="C20" s="383" t="s">
        <v>523</v>
      </c>
      <c r="D20" s="373">
        <v>260</v>
      </c>
      <c r="E20" s="374">
        <v>225</v>
      </c>
      <c r="F20" s="384"/>
    </row>
    <row r="21" spans="1:6" ht="14.45" customHeight="1" x14ac:dyDescent="0.3">
      <c r="A21" s="153"/>
      <c r="B21" s="551"/>
      <c r="C21" s="376" t="s">
        <v>524</v>
      </c>
      <c r="D21" s="377">
        <v>13</v>
      </c>
      <c r="E21" s="377">
        <v>13</v>
      </c>
      <c r="F21" s="378" t="s">
        <v>503</v>
      </c>
    </row>
    <row r="22" spans="1:6" ht="14.45" customHeight="1" x14ac:dyDescent="0.3">
      <c r="A22" s="153"/>
      <c r="B22" s="551"/>
      <c r="C22" s="165" t="s">
        <v>525</v>
      </c>
      <c r="D22" s="379" t="s">
        <v>304</v>
      </c>
      <c r="E22" s="379" t="s">
        <v>304</v>
      </c>
      <c r="F22" s="378" t="s">
        <v>503</v>
      </c>
    </row>
    <row r="23" spans="1:6" ht="14.45" customHeight="1" x14ac:dyDescent="0.3">
      <c r="A23" s="153"/>
      <c r="B23" s="551"/>
      <c r="C23" s="380" t="s">
        <v>526</v>
      </c>
      <c r="D23" s="379" t="s">
        <v>304</v>
      </c>
      <c r="E23" s="379" t="s">
        <v>304</v>
      </c>
      <c r="F23" s="378" t="s">
        <v>503</v>
      </c>
    </row>
    <row r="24" spans="1:6" ht="14.45" customHeight="1" x14ac:dyDescent="0.3">
      <c r="A24" s="153"/>
      <c r="B24" s="551"/>
      <c r="C24" s="165" t="s">
        <v>527</v>
      </c>
      <c r="D24" s="379" t="s">
        <v>304</v>
      </c>
      <c r="E24" s="379" t="s">
        <v>304</v>
      </c>
      <c r="F24" s="378" t="s">
        <v>503</v>
      </c>
    </row>
    <row r="25" spans="1:6" ht="14.45" customHeight="1" x14ac:dyDescent="0.3">
      <c r="A25" s="153"/>
      <c r="B25" s="551"/>
      <c r="C25" s="165" t="s">
        <v>528</v>
      </c>
      <c r="D25" s="379" t="s">
        <v>304</v>
      </c>
      <c r="E25" s="379" t="s">
        <v>304</v>
      </c>
      <c r="F25" s="378" t="s">
        <v>503</v>
      </c>
    </row>
    <row r="26" spans="1:6" ht="14.45" customHeight="1" x14ac:dyDescent="0.3">
      <c r="A26" s="153"/>
      <c r="B26" s="551"/>
      <c r="C26" s="165" t="s">
        <v>529</v>
      </c>
      <c r="D26" s="379" t="s">
        <v>304</v>
      </c>
      <c r="E26" s="379" t="s">
        <v>304</v>
      </c>
      <c r="F26" s="378" t="s">
        <v>503</v>
      </c>
    </row>
    <row r="27" spans="1:6" s="152" customFormat="1" ht="14.45" customHeight="1" x14ac:dyDescent="0.3">
      <c r="A27" s="153"/>
      <c r="B27" s="551"/>
      <c r="C27" s="165" t="s">
        <v>530</v>
      </c>
      <c r="D27" s="379">
        <v>38</v>
      </c>
      <c r="E27" s="379">
        <v>38</v>
      </c>
      <c r="F27" s="378" t="s">
        <v>503</v>
      </c>
    </row>
    <row r="28" spans="1:6" ht="14.45" customHeight="1" x14ac:dyDescent="0.3">
      <c r="A28" s="153"/>
      <c r="B28" s="551"/>
      <c r="C28" s="165" t="s">
        <v>531</v>
      </c>
      <c r="D28" s="379">
        <v>156</v>
      </c>
      <c r="E28" s="379">
        <v>156</v>
      </c>
      <c r="F28" s="378" t="s">
        <v>503</v>
      </c>
    </row>
    <row r="29" spans="1:6" ht="14.45" customHeight="1" x14ac:dyDescent="0.3">
      <c r="A29" s="153"/>
      <c r="B29" s="551"/>
      <c r="C29" s="165" t="s">
        <v>532</v>
      </c>
      <c r="D29" s="379" t="s">
        <v>304</v>
      </c>
      <c r="E29" s="379" t="s">
        <v>304</v>
      </c>
      <c r="F29" s="378" t="s">
        <v>503</v>
      </c>
    </row>
    <row r="30" spans="1:6" ht="14.45" customHeight="1" x14ac:dyDescent="0.3">
      <c r="A30" s="153"/>
      <c r="B30" s="551"/>
      <c r="C30" s="165" t="s">
        <v>533</v>
      </c>
      <c r="D30" s="379" t="s">
        <v>304</v>
      </c>
      <c r="E30" s="379" t="s">
        <v>304</v>
      </c>
      <c r="F30" s="378" t="s">
        <v>503</v>
      </c>
    </row>
    <row r="31" spans="1:6" ht="14.45" customHeight="1" x14ac:dyDescent="0.3">
      <c r="A31" s="153"/>
      <c r="B31" s="551"/>
      <c r="C31" s="165" t="s">
        <v>534</v>
      </c>
      <c r="D31" s="379" t="s">
        <v>304</v>
      </c>
      <c r="E31" s="379" t="s">
        <v>304</v>
      </c>
      <c r="F31" s="378" t="s">
        <v>503</v>
      </c>
    </row>
    <row r="32" spans="1:6" ht="14.45" customHeight="1" x14ac:dyDescent="0.3">
      <c r="A32" s="153"/>
      <c r="B32" s="551"/>
      <c r="C32" s="165" t="s">
        <v>516</v>
      </c>
      <c r="D32" s="379">
        <v>700</v>
      </c>
      <c r="E32" s="379">
        <v>700</v>
      </c>
      <c r="F32" s="378" t="s">
        <v>517</v>
      </c>
    </row>
    <row r="33" spans="1:6" ht="15" customHeight="1" thickBot="1" x14ac:dyDescent="0.35">
      <c r="A33" s="153"/>
      <c r="B33" s="541"/>
      <c r="C33" s="163" t="s">
        <v>518</v>
      </c>
      <c r="D33" s="381">
        <v>900</v>
      </c>
      <c r="E33" s="381">
        <v>900</v>
      </c>
      <c r="F33" s="382" t="s">
        <v>517</v>
      </c>
    </row>
    <row r="34" spans="1:6" ht="16.149999999999999" customHeight="1" thickBot="1" x14ac:dyDescent="0.4">
      <c r="A34" s="153"/>
      <c r="B34" s="442" t="s">
        <v>93</v>
      </c>
      <c r="C34" s="383" t="s">
        <v>535</v>
      </c>
      <c r="D34" s="373">
        <v>245</v>
      </c>
      <c r="E34" s="374">
        <v>210</v>
      </c>
      <c r="F34" s="384"/>
    </row>
    <row r="35" spans="1:6" ht="14.45" customHeight="1" x14ac:dyDescent="0.3">
      <c r="A35" s="153"/>
      <c r="B35" s="551"/>
      <c r="C35" s="376" t="s">
        <v>524</v>
      </c>
      <c r="D35" s="377">
        <v>13</v>
      </c>
      <c r="E35" s="377">
        <v>13</v>
      </c>
      <c r="F35" s="378" t="s">
        <v>503</v>
      </c>
    </row>
    <row r="36" spans="1:6" ht="16.5" x14ac:dyDescent="0.3">
      <c r="A36" s="153"/>
      <c r="B36" s="551"/>
      <c r="C36" s="165" t="s">
        <v>525</v>
      </c>
      <c r="D36" s="379" t="s">
        <v>304</v>
      </c>
      <c r="E36" s="379" t="s">
        <v>304</v>
      </c>
      <c r="F36" s="378" t="s">
        <v>503</v>
      </c>
    </row>
    <row r="37" spans="1:6" ht="16.5" x14ac:dyDescent="0.3">
      <c r="A37" s="153"/>
      <c r="B37" s="551"/>
      <c r="C37" s="380" t="s">
        <v>526</v>
      </c>
      <c r="D37" s="379" t="s">
        <v>304</v>
      </c>
      <c r="E37" s="379">
        <v>50</v>
      </c>
      <c r="F37" s="378" t="s">
        <v>503</v>
      </c>
    </row>
    <row r="38" spans="1:6" ht="16.5" x14ac:dyDescent="0.3">
      <c r="A38" s="153"/>
      <c r="B38" s="551"/>
      <c r="C38" s="165" t="s">
        <v>527</v>
      </c>
      <c r="D38" s="379" t="s">
        <v>304</v>
      </c>
      <c r="E38" s="379" t="s">
        <v>304</v>
      </c>
      <c r="F38" s="378" t="s">
        <v>503</v>
      </c>
    </row>
    <row r="39" spans="1:6" ht="16.5" x14ac:dyDescent="0.3">
      <c r="A39" s="153"/>
      <c r="B39" s="551"/>
      <c r="C39" s="165" t="s">
        <v>528</v>
      </c>
      <c r="D39" s="379" t="s">
        <v>304</v>
      </c>
      <c r="E39" s="379" t="s">
        <v>304</v>
      </c>
      <c r="F39" s="378" t="s">
        <v>503</v>
      </c>
    </row>
    <row r="40" spans="1:6" ht="16.5" x14ac:dyDescent="0.3">
      <c r="A40" s="153"/>
      <c r="B40" s="551"/>
      <c r="C40" s="165" t="s">
        <v>529</v>
      </c>
      <c r="D40" s="379" t="s">
        <v>304</v>
      </c>
      <c r="E40" s="379" t="s">
        <v>304</v>
      </c>
      <c r="F40" s="378" t="s">
        <v>503</v>
      </c>
    </row>
    <row r="41" spans="1:6" ht="16.5" x14ac:dyDescent="0.3">
      <c r="A41" s="153"/>
      <c r="B41" s="551"/>
      <c r="C41" s="165" t="s">
        <v>530</v>
      </c>
      <c r="D41" s="379">
        <v>38</v>
      </c>
      <c r="E41" s="379">
        <v>38</v>
      </c>
      <c r="F41" s="378" t="s">
        <v>503</v>
      </c>
    </row>
    <row r="42" spans="1:6" ht="16.5" x14ac:dyDescent="0.3">
      <c r="A42" s="153"/>
      <c r="B42" s="551"/>
      <c r="C42" s="165" t="s">
        <v>531</v>
      </c>
      <c r="D42" s="379">
        <v>156</v>
      </c>
      <c r="E42" s="379">
        <v>156</v>
      </c>
      <c r="F42" s="378" t="s">
        <v>503</v>
      </c>
    </row>
    <row r="43" spans="1:6" ht="16.5" x14ac:dyDescent="0.3">
      <c r="A43" s="153"/>
      <c r="B43" s="551"/>
      <c r="C43" s="165" t="s">
        <v>532</v>
      </c>
      <c r="D43" s="379" t="s">
        <v>304</v>
      </c>
      <c r="E43" s="379" t="s">
        <v>304</v>
      </c>
      <c r="F43" s="378" t="s">
        <v>503</v>
      </c>
    </row>
    <row r="44" spans="1:6" ht="16.5" x14ac:dyDescent="0.3">
      <c r="A44" s="153"/>
      <c r="B44" s="551"/>
      <c r="C44" s="165" t="s">
        <v>533</v>
      </c>
      <c r="D44" s="379" t="s">
        <v>304</v>
      </c>
      <c r="E44" s="379" t="s">
        <v>304</v>
      </c>
      <c r="F44" s="378" t="s">
        <v>503</v>
      </c>
    </row>
    <row r="45" spans="1:6" ht="16.5" x14ac:dyDescent="0.3">
      <c r="A45" s="153"/>
      <c r="B45" s="551"/>
      <c r="C45" s="165" t="s">
        <v>534</v>
      </c>
      <c r="D45" s="379" t="s">
        <v>304</v>
      </c>
      <c r="E45" s="379" t="s">
        <v>304</v>
      </c>
      <c r="F45" s="378" t="s">
        <v>503</v>
      </c>
    </row>
    <row r="46" spans="1:6" ht="16.5" x14ac:dyDescent="0.3">
      <c r="A46" s="153"/>
      <c r="B46" s="551"/>
      <c r="C46" s="165" t="s">
        <v>536</v>
      </c>
      <c r="D46" s="379">
        <v>700</v>
      </c>
      <c r="E46" s="379">
        <v>700</v>
      </c>
      <c r="F46" s="378" t="s">
        <v>503</v>
      </c>
    </row>
    <row r="47" spans="1:6" ht="17.25" thickBot="1" x14ac:dyDescent="0.35">
      <c r="A47" s="153"/>
      <c r="B47" s="541"/>
      <c r="C47" s="163" t="s">
        <v>537</v>
      </c>
      <c r="D47" s="381">
        <v>900</v>
      </c>
      <c r="E47" s="381">
        <v>900</v>
      </c>
      <c r="F47" s="382" t="s">
        <v>503</v>
      </c>
    </row>
    <row r="48" spans="1:6" ht="17.25" thickBot="1" x14ac:dyDescent="0.35">
      <c r="A48" s="153"/>
      <c r="B48" s="552" t="s">
        <v>519</v>
      </c>
      <c r="C48" s="558"/>
      <c r="D48" s="558"/>
      <c r="E48" s="558"/>
      <c r="F48" s="559"/>
    </row>
    <row r="49" spans="1:6" ht="16.5" x14ac:dyDescent="0.3">
      <c r="A49" s="153"/>
      <c r="B49" s="469" t="s">
        <v>16</v>
      </c>
      <c r="C49" s="469"/>
      <c r="D49" s="469"/>
      <c r="E49" s="469"/>
      <c r="F49" s="367"/>
    </row>
    <row r="50" spans="1:6" ht="16.5" x14ac:dyDescent="0.3">
      <c r="A50" s="153"/>
      <c r="B50" s="387" t="s">
        <v>149</v>
      </c>
      <c r="C50" s="387"/>
      <c r="D50" s="387"/>
      <c r="E50" s="387"/>
      <c r="F50" s="367"/>
    </row>
  </sheetData>
  <mergeCells count="9">
    <mergeCell ref="B34:B47"/>
    <mergeCell ref="B48:F48"/>
    <mergeCell ref="B49:E49"/>
    <mergeCell ref="B50:E50"/>
    <mergeCell ref="B2:E2"/>
    <mergeCell ref="B3:E3"/>
    <mergeCell ref="B4:E4"/>
    <mergeCell ref="B6:B19"/>
    <mergeCell ref="B20:B3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7" sqref="D7"/>
    </sheetView>
  </sheetViews>
  <sheetFormatPr defaultRowHeight="15" x14ac:dyDescent="0.25"/>
  <cols>
    <col min="2" max="2" width="29.42578125" bestFit="1" customWidth="1"/>
    <col min="3" max="3" width="36.7109375" bestFit="1" customWidth="1"/>
    <col min="4" max="4" width="13" bestFit="1" customWidth="1"/>
    <col min="5" max="5" width="13.7109375" bestFit="1" customWidth="1"/>
  </cols>
  <sheetData>
    <row r="1" spans="1:6" ht="17.25" thickBot="1" x14ac:dyDescent="0.35">
      <c r="A1" s="153"/>
      <c r="B1" s="153"/>
      <c r="C1" s="153"/>
      <c r="D1" s="366"/>
      <c r="E1" s="366"/>
      <c r="F1" s="367"/>
    </row>
    <row r="2" spans="1:6" ht="34.5" x14ac:dyDescent="0.3">
      <c r="A2" s="153"/>
      <c r="B2" s="406" t="s">
        <v>538</v>
      </c>
      <c r="C2" s="407"/>
      <c r="D2" s="407"/>
      <c r="E2" s="408"/>
      <c r="F2" s="368"/>
    </row>
    <row r="3" spans="1:6" ht="21" customHeight="1" x14ac:dyDescent="0.3">
      <c r="A3" s="153"/>
      <c r="B3" s="555" t="s">
        <v>301</v>
      </c>
      <c r="C3" s="556"/>
      <c r="D3" s="556"/>
      <c r="E3" s="557"/>
      <c r="F3" s="369"/>
    </row>
    <row r="4" spans="1:6" ht="18" x14ac:dyDescent="0.3">
      <c r="A4" s="153"/>
      <c r="B4" s="412" t="s">
        <v>321</v>
      </c>
      <c r="C4" s="413"/>
      <c r="D4" s="413"/>
      <c r="E4" s="414"/>
      <c r="F4" s="370"/>
    </row>
    <row r="5" spans="1:6" ht="15.6" customHeight="1" thickBot="1" x14ac:dyDescent="0.35">
      <c r="A5" s="153"/>
      <c r="B5" s="363" t="s">
        <v>279</v>
      </c>
      <c r="C5" s="364" t="s">
        <v>107</v>
      </c>
      <c r="D5" s="364" t="s">
        <v>499</v>
      </c>
      <c r="E5" s="365" t="s">
        <v>500</v>
      </c>
      <c r="F5" s="371"/>
    </row>
    <row r="6" spans="1:6" ht="15.6" customHeight="1" thickBot="1" x14ac:dyDescent="0.4">
      <c r="A6" s="153"/>
      <c r="B6" s="442" t="s">
        <v>91</v>
      </c>
      <c r="C6" s="372" t="s">
        <v>302</v>
      </c>
      <c r="D6" s="373">
        <v>320</v>
      </c>
      <c r="E6" s="374">
        <v>300</v>
      </c>
      <c r="F6" s="375" t="s">
        <v>501</v>
      </c>
    </row>
    <row r="7" spans="1:6" ht="15" customHeight="1" x14ac:dyDescent="0.3">
      <c r="A7" s="153"/>
      <c r="B7" s="415"/>
      <c r="C7" s="376" t="s">
        <v>502</v>
      </c>
      <c r="D7" s="377">
        <v>13</v>
      </c>
      <c r="E7" s="377">
        <v>13</v>
      </c>
      <c r="F7" s="378" t="s">
        <v>503</v>
      </c>
    </row>
    <row r="8" spans="1:6" ht="14.45" customHeight="1" x14ac:dyDescent="0.3">
      <c r="A8" s="153"/>
      <c r="B8" s="415"/>
      <c r="C8" s="165" t="s">
        <v>504</v>
      </c>
      <c r="D8" s="379" t="s">
        <v>304</v>
      </c>
      <c r="E8" s="379" t="s">
        <v>304</v>
      </c>
      <c r="F8" s="378" t="s">
        <v>503</v>
      </c>
    </row>
    <row r="9" spans="1:6" ht="14.45" customHeight="1" x14ac:dyDescent="0.3">
      <c r="A9" s="153"/>
      <c r="B9" s="415"/>
      <c r="C9" s="380" t="s">
        <v>539</v>
      </c>
      <c r="D9" s="379">
        <v>15</v>
      </c>
      <c r="E9" s="379">
        <v>14</v>
      </c>
      <c r="F9" s="378"/>
    </row>
    <row r="10" spans="1:6" ht="14.45" customHeight="1" x14ac:dyDescent="0.3">
      <c r="A10" s="153"/>
      <c r="B10" s="415"/>
      <c r="C10" s="380" t="s">
        <v>521</v>
      </c>
      <c r="D10" s="379" t="s">
        <v>304</v>
      </c>
      <c r="E10" s="379" t="s">
        <v>304</v>
      </c>
      <c r="F10" s="378" t="s">
        <v>503</v>
      </c>
    </row>
    <row r="11" spans="1:6" ht="14.45" customHeight="1" x14ac:dyDescent="0.3">
      <c r="A11" s="153"/>
      <c r="B11" s="415"/>
      <c r="C11" s="165" t="s">
        <v>506</v>
      </c>
      <c r="D11" s="379" t="s">
        <v>304</v>
      </c>
      <c r="E11" s="379" t="s">
        <v>304</v>
      </c>
      <c r="F11" s="378" t="s">
        <v>503</v>
      </c>
    </row>
    <row r="12" spans="1:6" ht="14.45" customHeight="1" x14ac:dyDescent="0.3">
      <c r="A12" s="153"/>
      <c r="B12" s="415"/>
      <c r="C12" s="165" t="s">
        <v>510</v>
      </c>
      <c r="D12" s="379" t="s">
        <v>304</v>
      </c>
      <c r="E12" s="379" t="s">
        <v>304</v>
      </c>
      <c r="F12" s="378" t="s">
        <v>503</v>
      </c>
    </row>
    <row r="13" spans="1:6" ht="14.45" customHeight="1" x14ac:dyDescent="0.3">
      <c r="A13" s="153"/>
      <c r="B13" s="415"/>
      <c r="C13" s="165" t="s">
        <v>511</v>
      </c>
      <c r="D13" s="379" t="s">
        <v>304</v>
      </c>
      <c r="E13" s="379" t="s">
        <v>304</v>
      </c>
      <c r="F13" s="378" t="s">
        <v>503</v>
      </c>
    </row>
    <row r="14" spans="1:6" ht="14.45" customHeight="1" x14ac:dyDescent="0.3">
      <c r="A14" s="153"/>
      <c r="B14" s="415"/>
      <c r="C14" s="165" t="s">
        <v>512</v>
      </c>
      <c r="D14" s="379">
        <v>156</v>
      </c>
      <c r="E14" s="379">
        <v>156</v>
      </c>
      <c r="F14" s="378" t="s">
        <v>503</v>
      </c>
    </row>
    <row r="15" spans="1:6" ht="14.45" customHeight="1" x14ac:dyDescent="0.3">
      <c r="A15" s="153"/>
      <c r="B15" s="415"/>
      <c r="C15" s="165" t="s">
        <v>513</v>
      </c>
      <c r="D15" s="379" t="s">
        <v>304</v>
      </c>
      <c r="E15" s="379" t="s">
        <v>304</v>
      </c>
      <c r="F15" s="378" t="s">
        <v>503</v>
      </c>
    </row>
    <row r="16" spans="1:6" ht="14.45" customHeight="1" x14ac:dyDescent="0.3">
      <c r="A16" s="153"/>
      <c r="B16" s="415"/>
      <c r="C16" s="165" t="s">
        <v>514</v>
      </c>
      <c r="D16" s="379" t="s">
        <v>304</v>
      </c>
      <c r="E16" s="379" t="s">
        <v>304</v>
      </c>
      <c r="F16" s="378" t="s">
        <v>503</v>
      </c>
    </row>
    <row r="17" spans="1:6" ht="14.45" customHeight="1" x14ac:dyDescent="0.3">
      <c r="A17" s="153"/>
      <c r="B17" s="415"/>
      <c r="C17" s="165" t="s">
        <v>515</v>
      </c>
      <c r="D17" s="379" t="s">
        <v>304</v>
      </c>
      <c r="E17" s="379" t="s">
        <v>304</v>
      </c>
      <c r="F17" s="378" t="s">
        <v>503</v>
      </c>
    </row>
    <row r="18" spans="1:6" ht="14.45" customHeight="1" x14ac:dyDescent="0.3">
      <c r="A18" s="153"/>
      <c r="B18" s="415"/>
      <c r="C18" s="165" t="s">
        <v>516</v>
      </c>
      <c r="D18" s="379">
        <v>700</v>
      </c>
      <c r="E18" s="379">
        <v>700</v>
      </c>
      <c r="F18" s="378" t="s">
        <v>517</v>
      </c>
    </row>
    <row r="19" spans="1:6" ht="17.25" thickBot="1" x14ac:dyDescent="0.35">
      <c r="A19" s="153"/>
      <c r="B19" s="416"/>
      <c r="C19" s="163" t="s">
        <v>518</v>
      </c>
      <c r="D19" s="381">
        <v>900</v>
      </c>
      <c r="E19" s="381">
        <v>900</v>
      </c>
      <c r="F19" s="382" t="s">
        <v>517</v>
      </c>
    </row>
    <row r="20" spans="1:6" ht="17.25" thickBot="1" x14ac:dyDescent="0.35">
      <c r="A20" s="153"/>
      <c r="B20" s="561" t="s">
        <v>540</v>
      </c>
      <c r="C20" s="562"/>
      <c r="D20" s="562"/>
      <c r="E20" s="562"/>
      <c r="F20" s="563"/>
    </row>
    <row r="21" spans="1:6" ht="16.5" x14ac:dyDescent="0.3">
      <c r="A21" s="153"/>
      <c r="B21" s="445" t="s">
        <v>16</v>
      </c>
      <c r="C21" s="445"/>
      <c r="D21" s="445"/>
      <c r="E21" s="445"/>
      <c r="F21" s="367"/>
    </row>
    <row r="22" spans="1:6" ht="16.5" x14ac:dyDescent="0.3">
      <c r="A22" s="153"/>
      <c r="B22" s="387" t="s">
        <v>149</v>
      </c>
      <c r="C22" s="387"/>
      <c r="D22" s="387"/>
      <c r="E22" s="387"/>
      <c r="F22" s="367"/>
    </row>
  </sheetData>
  <mergeCells count="7">
    <mergeCell ref="B21:E21"/>
    <mergeCell ref="B22:E22"/>
    <mergeCell ref="B20:F20"/>
    <mergeCell ref="B2:E2"/>
    <mergeCell ref="B3:E3"/>
    <mergeCell ref="B4:E4"/>
    <mergeCell ref="B6:B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3"/>
  <sheetViews>
    <sheetView zoomScaleNormal="100" workbookViewId="0">
      <selection activeCell="B16" sqref="B16:E16"/>
    </sheetView>
  </sheetViews>
  <sheetFormatPr defaultRowHeight="15" x14ac:dyDescent="0.25"/>
  <cols>
    <col min="1" max="1" width="7.140625" customWidth="1"/>
    <col min="3" max="3" width="43.7109375" bestFit="1" customWidth="1"/>
    <col min="4" max="4" width="10.42578125" bestFit="1" customWidth="1"/>
    <col min="5" max="5" width="11.7109375" bestFit="1" customWidth="1"/>
  </cols>
  <sheetData>
    <row r="1" spans="1:6" ht="17.25" thickBot="1" x14ac:dyDescent="0.35">
      <c r="A1" s="12"/>
      <c r="B1" s="12"/>
      <c r="C1" s="12"/>
      <c r="D1" s="12"/>
      <c r="E1" s="12"/>
      <c r="F1" s="12"/>
    </row>
    <row r="2" spans="1:6" ht="32.25" customHeight="1" x14ac:dyDescent="0.3">
      <c r="A2" s="12"/>
      <c r="B2" s="406" t="s">
        <v>94</v>
      </c>
      <c r="C2" s="407"/>
      <c r="D2" s="407"/>
      <c r="E2" s="408"/>
      <c r="F2" s="12"/>
    </row>
    <row r="3" spans="1:6" ht="21" x14ac:dyDescent="0.3">
      <c r="A3" s="12"/>
      <c r="B3" s="409" t="s">
        <v>96</v>
      </c>
      <c r="C3" s="390"/>
      <c r="D3" s="390"/>
      <c r="E3" s="411"/>
      <c r="F3" s="12"/>
    </row>
    <row r="4" spans="1:6" ht="15.75" customHeight="1" x14ac:dyDescent="0.3">
      <c r="A4" s="12"/>
      <c r="B4" s="15" t="s">
        <v>15</v>
      </c>
      <c r="C4" s="13" t="s">
        <v>107</v>
      </c>
      <c r="D4" s="13" t="s">
        <v>76</v>
      </c>
      <c r="E4" s="14" t="s">
        <v>12</v>
      </c>
      <c r="F4" s="12"/>
    </row>
    <row r="5" spans="1:6" ht="18" x14ac:dyDescent="0.35">
      <c r="A5" s="12"/>
      <c r="B5" s="415">
        <v>2</v>
      </c>
      <c r="C5" s="88" t="s">
        <v>183</v>
      </c>
      <c r="D5" s="33">
        <f>E5/0.85</f>
        <v>330.58823529411768</v>
      </c>
      <c r="E5" s="34">
        <v>281</v>
      </c>
      <c r="F5" s="12"/>
    </row>
    <row r="6" spans="1:6" ht="15.75" customHeight="1" thickBot="1" x14ac:dyDescent="0.35">
      <c r="A6" s="12"/>
      <c r="B6" s="416"/>
      <c r="C6" s="39" t="s">
        <v>140</v>
      </c>
      <c r="D6" s="22">
        <f>Adders!C4</f>
        <v>8</v>
      </c>
      <c r="E6" s="36"/>
      <c r="F6" s="12"/>
    </row>
    <row r="7" spans="1:6" ht="18" x14ac:dyDescent="0.35">
      <c r="A7" s="12"/>
      <c r="B7" s="417">
        <v>4</v>
      </c>
      <c r="C7" s="87" t="s">
        <v>184</v>
      </c>
      <c r="D7" s="17">
        <f>E7/0.85</f>
        <v>494.11764705882354</v>
      </c>
      <c r="E7" s="18">
        <v>420</v>
      </c>
      <c r="F7" s="12"/>
    </row>
    <row r="8" spans="1:6" ht="15" customHeight="1" thickBot="1" x14ac:dyDescent="0.35">
      <c r="A8" s="12"/>
      <c r="B8" s="416"/>
      <c r="C8" s="39" t="s">
        <v>140</v>
      </c>
      <c r="D8" s="22">
        <f>Adders!C4</f>
        <v>8</v>
      </c>
      <c r="E8" s="36"/>
      <c r="F8" s="12"/>
    </row>
    <row r="9" spans="1:6" ht="18" x14ac:dyDescent="0.35">
      <c r="A9" s="12"/>
      <c r="B9" s="417">
        <v>8</v>
      </c>
      <c r="C9" s="87" t="s">
        <v>185</v>
      </c>
      <c r="D9" s="17">
        <f>E9/0.85</f>
        <v>782.35294117647061</v>
      </c>
      <c r="E9" s="18">
        <v>665</v>
      </c>
      <c r="F9" s="12"/>
    </row>
    <row r="10" spans="1:6" ht="16.5" x14ac:dyDescent="0.3">
      <c r="A10" s="12"/>
      <c r="B10" s="415"/>
      <c r="C10" s="37" t="s">
        <v>142</v>
      </c>
      <c r="D10" s="20">
        <f>Adders!C45</f>
        <v>36</v>
      </c>
      <c r="E10" s="38"/>
      <c r="F10" s="12"/>
    </row>
    <row r="11" spans="1:6" ht="17.25" thickBot="1" x14ac:dyDescent="0.35">
      <c r="A11" s="12"/>
      <c r="B11" s="416"/>
      <c r="C11" s="39" t="s">
        <v>140</v>
      </c>
      <c r="D11" s="22">
        <f>Adders!C5</f>
        <v>16</v>
      </c>
      <c r="E11" s="36"/>
      <c r="F11" s="12"/>
    </row>
    <row r="12" spans="1:6" ht="16.5" x14ac:dyDescent="0.3">
      <c r="A12" s="12"/>
      <c r="B12" s="426" t="s">
        <v>112</v>
      </c>
      <c r="C12" s="427"/>
      <c r="D12" s="23">
        <f>((D7/4)+(D9/8))/2</f>
        <v>110.66176470588235</v>
      </c>
      <c r="E12" s="41">
        <f>((E7/4)+(E9/8))/2</f>
        <v>94.0625</v>
      </c>
      <c r="F12" s="12"/>
    </row>
    <row r="13" spans="1:6" ht="16.5" x14ac:dyDescent="0.3">
      <c r="A13" s="12"/>
      <c r="B13" s="428" t="s">
        <v>17</v>
      </c>
      <c r="C13" s="429"/>
      <c r="D13" s="429"/>
      <c r="E13" s="430"/>
      <c r="F13" s="12"/>
    </row>
    <row r="14" spans="1:6" ht="16.5" x14ac:dyDescent="0.3">
      <c r="A14" s="12"/>
      <c r="B14" s="276" t="s">
        <v>436</v>
      </c>
      <c r="C14" s="194" t="s">
        <v>4</v>
      </c>
      <c r="D14" s="20">
        <f>Adders!C36</f>
        <v>700</v>
      </c>
      <c r="E14" s="28" t="s">
        <v>68</v>
      </c>
      <c r="F14" s="12"/>
    </row>
    <row r="15" spans="1:6" ht="17.25" thickBot="1" x14ac:dyDescent="0.35">
      <c r="A15" s="12"/>
      <c r="B15" s="195"/>
      <c r="C15" s="196" t="s">
        <v>9</v>
      </c>
      <c r="D15" s="22">
        <f>Adders!C23</f>
        <v>900</v>
      </c>
      <c r="E15" s="30" t="s">
        <v>68</v>
      </c>
      <c r="F15" s="12"/>
    </row>
    <row r="16" spans="1:6" ht="16.5" x14ac:dyDescent="0.3">
      <c r="A16" s="12"/>
      <c r="B16" s="388" t="s">
        <v>16</v>
      </c>
      <c r="C16" s="388"/>
      <c r="D16" s="388"/>
      <c r="E16" s="388"/>
      <c r="F16" s="12"/>
    </row>
    <row r="17" spans="1:6" ht="16.5" x14ac:dyDescent="0.3">
      <c r="A17" s="12"/>
      <c r="B17" s="387" t="s">
        <v>149</v>
      </c>
      <c r="C17" s="387"/>
      <c r="D17" s="387"/>
      <c r="E17" s="387"/>
      <c r="F17" s="12"/>
    </row>
    <row r="18" spans="1:6" ht="16.5" x14ac:dyDescent="0.3">
      <c r="A18" s="12"/>
      <c r="B18" s="387" t="s">
        <v>169</v>
      </c>
      <c r="C18" s="387"/>
      <c r="D18" s="387"/>
      <c r="E18" s="387"/>
      <c r="F18" s="12"/>
    </row>
    <row r="19" spans="1:6" ht="16.5" x14ac:dyDescent="0.3">
      <c r="A19" s="12"/>
      <c r="B19" s="12"/>
      <c r="C19" s="12"/>
      <c r="D19" s="12"/>
      <c r="E19" s="12"/>
      <c r="F19" s="12"/>
    </row>
    <row r="20" spans="1:6" ht="16.5" x14ac:dyDescent="0.3">
      <c r="A20" s="12"/>
      <c r="B20" s="12"/>
      <c r="C20" s="12"/>
      <c r="D20" s="12"/>
      <c r="E20" s="12"/>
      <c r="F20" s="12"/>
    </row>
    <row r="21" spans="1:6" ht="16.5" x14ac:dyDescent="0.3">
      <c r="A21" s="12"/>
      <c r="B21" s="12"/>
      <c r="C21" s="12"/>
      <c r="D21" s="12"/>
      <c r="E21" s="12"/>
      <c r="F21" s="12"/>
    </row>
    <row r="22" spans="1:6" ht="16.5" x14ac:dyDescent="0.3">
      <c r="A22" s="12"/>
      <c r="B22" s="12"/>
      <c r="C22" s="12"/>
      <c r="D22" s="12"/>
      <c r="E22" s="12"/>
      <c r="F22" s="12"/>
    </row>
    <row r="23" spans="1:6" ht="16.5" x14ac:dyDescent="0.3">
      <c r="A23" s="12"/>
      <c r="B23" s="12"/>
      <c r="C23" s="12"/>
      <c r="D23" s="12"/>
      <c r="E23" s="12"/>
      <c r="F23" s="12"/>
    </row>
  </sheetData>
  <sheetProtection algorithmName="SHA-512" hashValue="PiqZPXU21czZRKI8R2Oc11OFuKNpLeXxOu46NzsUgOh9EpLUEOTxe7MVl4ngVZ8MJqcNgyS63jUE4Edb06ns2w==" saltValue="L784ZIUU2Xvwst5vAcnIlA==" spinCount="100000" sheet="1" objects="1" scenarios="1" selectLockedCells="1" selectUnlockedCells="1"/>
  <mergeCells count="10">
    <mergeCell ref="B12:C12"/>
    <mergeCell ref="B16:E16"/>
    <mergeCell ref="B17:E17"/>
    <mergeCell ref="B18:E18"/>
    <mergeCell ref="B2:E2"/>
    <mergeCell ref="B3:E3"/>
    <mergeCell ref="B5:B6"/>
    <mergeCell ref="B7:B8"/>
    <mergeCell ref="B9:B11"/>
    <mergeCell ref="B13:E1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24"/>
  <sheetViews>
    <sheetView zoomScaleNormal="100" workbookViewId="0">
      <selection activeCell="B16" sqref="B16:E16"/>
    </sheetView>
  </sheetViews>
  <sheetFormatPr defaultRowHeight="15" x14ac:dyDescent="0.25"/>
  <cols>
    <col min="3" max="3" width="43.7109375" bestFit="1" customWidth="1"/>
    <col min="4" max="4" width="10.42578125" bestFit="1" customWidth="1"/>
    <col min="5" max="5" width="11.7109375" bestFit="1" customWidth="1"/>
  </cols>
  <sheetData>
    <row r="1" spans="1:7" ht="17.25" thickBot="1" x14ac:dyDescent="0.35">
      <c r="A1" s="12"/>
      <c r="B1" s="12"/>
      <c r="C1" s="12"/>
      <c r="D1" s="12"/>
      <c r="E1" s="12"/>
      <c r="F1" s="12"/>
      <c r="G1" s="12"/>
    </row>
    <row r="2" spans="1:7" ht="32.25" customHeight="1" x14ac:dyDescent="0.3">
      <c r="A2" s="12"/>
      <c r="B2" s="406" t="s">
        <v>95</v>
      </c>
      <c r="C2" s="407"/>
      <c r="D2" s="407"/>
      <c r="E2" s="408"/>
      <c r="F2" s="12"/>
      <c r="G2" s="12"/>
    </row>
    <row r="3" spans="1:7" ht="21" x14ac:dyDescent="0.3">
      <c r="A3" s="12"/>
      <c r="B3" s="409" t="s">
        <v>96</v>
      </c>
      <c r="C3" s="390"/>
      <c r="D3" s="390"/>
      <c r="E3" s="411"/>
      <c r="F3" s="12"/>
      <c r="G3" s="12"/>
    </row>
    <row r="4" spans="1:7" ht="18.75" customHeight="1" x14ac:dyDescent="0.3">
      <c r="A4" s="12"/>
      <c r="B4" s="15" t="s">
        <v>15</v>
      </c>
      <c r="C4" s="13" t="s">
        <v>107</v>
      </c>
      <c r="D4" s="13" t="s">
        <v>76</v>
      </c>
      <c r="E4" s="14" t="s">
        <v>12</v>
      </c>
      <c r="F4" s="12"/>
      <c r="G4" s="12"/>
    </row>
    <row r="5" spans="1:7" ht="18" x14ac:dyDescent="0.3">
      <c r="A5" s="12"/>
      <c r="B5" s="415">
        <v>2</v>
      </c>
      <c r="C5" s="88" t="s">
        <v>179</v>
      </c>
      <c r="D5" s="89">
        <f>E5/0.95</f>
        <v>372.63157894736844</v>
      </c>
      <c r="E5" s="90">
        <v>354</v>
      </c>
      <c r="F5" s="12"/>
      <c r="G5" s="12"/>
    </row>
    <row r="6" spans="1:7" ht="15.75" customHeight="1" thickBot="1" x14ac:dyDescent="0.35">
      <c r="A6" s="12"/>
      <c r="B6" s="416"/>
      <c r="C6" s="39" t="s">
        <v>140</v>
      </c>
      <c r="D6" s="22">
        <f>Adders!C8</f>
        <v>16</v>
      </c>
      <c r="E6" s="36"/>
      <c r="F6" s="12"/>
      <c r="G6" s="12"/>
    </row>
    <row r="7" spans="1:7" ht="18" x14ac:dyDescent="0.35">
      <c r="A7" s="12"/>
      <c r="B7" s="417">
        <v>4</v>
      </c>
      <c r="C7" s="87" t="s">
        <v>180</v>
      </c>
      <c r="D7" s="17">
        <f>E7/0.95</f>
        <v>569.47368421052636</v>
      </c>
      <c r="E7" s="18">
        <v>541</v>
      </c>
      <c r="F7" s="12"/>
      <c r="G7" s="12"/>
    </row>
    <row r="8" spans="1:7" ht="15" customHeight="1" x14ac:dyDescent="0.3">
      <c r="A8" s="12"/>
      <c r="B8" s="415"/>
      <c r="C8" s="68" t="s">
        <v>181</v>
      </c>
      <c r="D8" s="20">
        <f>Adders!C48</f>
        <v>72</v>
      </c>
      <c r="E8" s="38"/>
      <c r="F8" s="12"/>
      <c r="G8" s="12"/>
    </row>
    <row r="9" spans="1:7" ht="15" customHeight="1" thickBot="1" x14ac:dyDescent="0.35">
      <c r="A9" s="12"/>
      <c r="B9" s="416"/>
      <c r="C9" s="39" t="s">
        <v>140</v>
      </c>
      <c r="D9" s="22">
        <f>Adders!C8</f>
        <v>16</v>
      </c>
      <c r="E9" s="36"/>
      <c r="F9" s="12"/>
      <c r="G9" s="12"/>
    </row>
    <row r="10" spans="1:7" ht="18" x14ac:dyDescent="0.3">
      <c r="A10" s="12"/>
      <c r="B10" s="417">
        <v>8</v>
      </c>
      <c r="C10" s="87" t="s">
        <v>182</v>
      </c>
      <c r="D10" s="91">
        <f>E10/0.95</f>
        <v>978.94736842105272</v>
      </c>
      <c r="E10" s="92">
        <v>930</v>
      </c>
      <c r="F10" s="12"/>
      <c r="G10" s="12"/>
    </row>
    <row r="11" spans="1:7" ht="15.75" customHeight="1" x14ac:dyDescent="0.3">
      <c r="A11" s="12"/>
      <c r="B11" s="415"/>
      <c r="C11" s="19" t="s">
        <v>142</v>
      </c>
      <c r="D11" s="20">
        <f>Adders!C48</f>
        <v>72</v>
      </c>
      <c r="E11" s="38"/>
      <c r="F11" s="12"/>
      <c r="G11" s="12"/>
    </row>
    <row r="12" spans="1:7" ht="19.5" customHeight="1" thickBot="1" x14ac:dyDescent="0.35">
      <c r="A12" s="12"/>
      <c r="B12" s="416"/>
      <c r="C12" s="39" t="s">
        <v>140</v>
      </c>
      <c r="D12" s="22">
        <f>Adders!C9</f>
        <v>32</v>
      </c>
      <c r="E12" s="36"/>
      <c r="F12" s="12"/>
      <c r="G12" s="12"/>
    </row>
    <row r="13" spans="1:7" ht="16.5" x14ac:dyDescent="0.3">
      <c r="A13" s="12"/>
      <c r="B13" s="431" t="s">
        <v>112</v>
      </c>
      <c r="C13" s="432"/>
      <c r="D13" s="40">
        <f>((D7/4)+(D10/8))/2</f>
        <v>132.36842105263159</v>
      </c>
      <c r="E13" s="63">
        <f>((E7/4)+(E10/8))/2</f>
        <v>125.75</v>
      </c>
      <c r="F13" s="12"/>
      <c r="G13" s="12"/>
    </row>
    <row r="14" spans="1:7" ht="15.75" customHeight="1" x14ac:dyDescent="0.3">
      <c r="A14" s="12"/>
      <c r="B14" s="428" t="s">
        <v>17</v>
      </c>
      <c r="C14" s="429"/>
      <c r="D14" s="429"/>
      <c r="E14" s="430"/>
      <c r="F14" s="12"/>
      <c r="G14" s="12"/>
    </row>
    <row r="15" spans="1:7" ht="16.5" x14ac:dyDescent="0.3">
      <c r="A15" s="12"/>
      <c r="B15" s="276" t="s">
        <v>436</v>
      </c>
      <c r="C15" s="194" t="s">
        <v>4</v>
      </c>
      <c r="D15" s="20">
        <f>Adders!C36</f>
        <v>700</v>
      </c>
      <c r="E15" s="28" t="s">
        <v>68</v>
      </c>
      <c r="F15" s="12"/>
      <c r="G15" s="12"/>
    </row>
    <row r="16" spans="1:7" ht="17.25" thickBot="1" x14ac:dyDescent="0.35">
      <c r="A16" s="12"/>
      <c r="B16" s="195"/>
      <c r="C16" s="196" t="s">
        <v>9</v>
      </c>
      <c r="D16" s="22">
        <f>Adders!C23</f>
        <v>900</v>
      </c>
      <c r="E16" s="30" t="s">
        <v>68</v>
      </c>
      <c r="F16" s="12"/>
      <c r="G16" s="12"/>
    </row>
    <row r="17" spans="1:7" ht="16.5" x14ac:dyDescent="0.3">
      <c r="A17" s="12"/>
      <c r="B17" s="388" t="s">
        <v>16</v>
      </c>
      <c r="C17" s="388"/>
      <c r="D17" s="388"/>
      <c r="E17" s="388"/>
      <c r="F17" s="12"/>
      <c r="G17" s="12"/>
    </row>
    <row r="18" spans="1:7" ht="16.5" x14ac:dyDescent="0.3">
      <c r="A18" s="12"/>
      <c r="B18" s="387" t="s">
        <v>149</v>
      </c>
      <c r="C18" s="387"/>
      <c r="D18" s="387"/>
      <c r="E18" s="387"/>
      <c r="F18" s="12"/>
      <c r="G18" s="12"/>
    </row>
    <row r="19" spans="1:7" ht="16.5" x14ac:dyDescent="0.3">
      <c r="A19" s="12"/>
      <c r="B19" s="387" t="s">
        <v>169</v>
      </c>
      <c r="C19" s="387"/>
      <c r="D19" s="387"/>
      <c r="E19" s="387"/>
      <c r="F19" s="12"/>
      <c r="G19" s="12"/>
    </row>
    <row r="20" spans="1:7" ht="16.5" x14ac:dyDescent="0.3">
      <c r="A20" s="12"/>
      <c r="B20" s="12"/>
      <c r="C20" s="12"/>
      <c r="D20" s="12"/>
      <c r="E20" s="12"/>
      <c r="F20" s="12"/>
      <c r="G20" s="12"/>
    </row>
    <row r="21" spans="1:7" ht="16.5" x14ac:dyDescent="0.3">
      <c r="A21" s="12"/>
      <c r="B21" s="12"/>
      <c r="C21" s="12"/>
      <c r="D21" s="12"/>
      <c r="E21" s="12"/>
      <c r="F21" s="12"/>
      <c r="G21" s="12"/>
    </row>
    <row r="22" spans="1:7" ht="16.5" x14ac:dyDescent="0.3">
      <c r="A22" s="12"/>
      <c r="B22" s="12"/>
      <c r="C22" s="12"/>
      <c r="D22" s="12"/>
      <c r="E22" s="12"/>
      <c r="F22" s="12"/>
      <c r="G22" s="12"/>
    </row>
    <row r="23" spans="1:7" ht="16.5" x14ac:dyDescent="0.3">
      <c r="A23" s="12"/>
      <c r="B23" s="12"/>
      <c r="C23" s="12"/>
      <c r="D23" s="12"/>
      <c r="E23" s="12"/>
      <c r="F23" s="12"/>
      <c r="G23" s="12"/>
    </row>
    <row r="24" spans="1:7" ht="16.5" x14ac:dyDescent="0.3">
      <c r="A24" s="12"/>
      <c r="B24" s="12"/>
      <c r="C24" s="12"/>
      <c r="D24" s="12"/>
      <c r="E24" s="12"/>
      <c r="F24" s="12"/>
      <c r="G24" s="12"/>
    </row>
  </sheetData>
  <sheetProtection algorithmName="SHA-512" hashValue="dXwugITgi9sngW96cPrlvsdxwsjain5hrTlGtjFnptX3ukxmfnE24QCT9NpT9J8WDMQ1GXC0qUBZoRX1qjUFQQ==" saltValue="oWg6zBhgwi0lzIlvT+Ir2g==" spinCount="100000" sheet="1" objects="1" scenarios="1" selectLockedCells="1" selectUnlockedCells="1"/>
  <mergeCells count="10">
    <mergeCell ref="B13:C13"/>
    <mergeCell ref="B17:E17"/>
    <mergeCell ref="B18:E18"/>
    <mergeCell ref="B19:E19"/>
    <mergeCell ref="B2:E2"/>
    <mergeCell ref="B3:E3"/>
    <mergeCell ref="B5:B6"/>
    <mergeCell ref="B10:B12"/>
    <mergeCell ref="B7:B9"/>
    <mergeCell ref="B14:E1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G54"/>
  <sheetViews>
    <sheetView zoomScaleNormal="100" workbookViewId="0">
      <selection activeCell="B16" sqref="B16:E16"/>
    </sheetView>
  </sheetViews>
  <sheetFormatPr defaultRowHeight="15" x14ac:dyDescent="0.25"/>
  <cols>
    <col min="3" max="3" width="44.5703125" bestFit="1" customWidth="1"/>
    <col min="4" max="4" width="10.42578125" bestFit="1" customWidth="1"/>
    <col min="5" max="5" width="11.7109375" bestFit="1" customWidth="1"/>
  </cols>
  <sheetData>
    <row r="1" spans="1:7" ht="17.25" thickBot="1" x14ac:dyDescent="0.35">
      <c r="A1" s="12"/>
      <c r="B1" s="12"/>
      <c r="C1" s="12"/>
      <c r="D1" s="12"/>
      <c r="E1" s="12"/>
      <c r="F1" s="12"/>
      <c r="G1" s="12"/>
    </row>
    <row r="2" spans="1:7" ht="32.25" customHeight="1" x14ac:dyDescent="0.3">
      <c r="A2" s="12"/>
      <c r="B2" s="433" t="s">
        <v>103</v>
      </c>
      <c r="C2" s="434"/>
      <c r="D2" s="434"/>
      <c r="E2" s="435"/>
      <c r="F2" s="12"/>
      <c r="G2" s="12"/>
    </row>
    <row r="3" spans="1:7" ht="21" x14ac:dyDescent="0.3">
      <c r="A3" s="12"/>
      <c r="B3" s="436" t="s">
        <v>102</v>
      </c>
      <c r="C3" s="437"/>
      <c r="D3" s="437"/>
      <c r="E3" s="438"/>
      <c r="F3" s="12"/>
      <c r="G3" s="12"/>
    </row>
    <row r="4" spans="1:7" ht="18.75" customHeight="1" x14ac:dyDescent="0.3">
      <c r="A4" s="12"/>
      <c r="B4" s="439" t="s">
        <v>101</v>
      </c>
      <c r="C4" s="440"/>
      <c r="D4" s="440"/>
      <c r="E4" s="441"/>
      <c r="F4" s="12"/>
      <c r="G4" s="12"/>
    </row>
    <row r="5" spans="1:7" ht="15.75" customHeight="1" thickBot="1" x14ac:dyDescent="0.35">
      <c r="A5" s="12"/>
      <c r="B5" s="15" t="s">
        <v>15</v>
      </c>
      <c r="C5" s="13" t="s">
        <v>107</v>
      </c>
      <c r="D5" s="13" t="s">
        <v>76</v>
      </c>
      <c r="E5" s="14" t="s">
        <v>12</v>
      </c>
      <c r="F5" s="12"/>
      <c r="G5" s="12"/>
    </row>
    <row r="6" spans="1:7" ht="18" x14ac:dyDescent="0.35">
      <c r="A6" s="12"/>
      <c r="B6" s="442">
        <v>4</v>
      </c>
      <c r="C6" s="16" t="s">
        <v>173</v>
      </c>
      <c r="D6" s="17">
        <f>E6/0.95</f>
        <v>469.47368421052636</v>
      </c>
      <c r="E6" s="18">
        <v>446</v>
      </c>
      <c r="F6" s="12"/>
      <c r="G6" s="12"/>
    </row>
    <row r="7" spans="1:7" ht="15.75" customHeight="1" x14ac:dyDescent="0.35">
      <c r="A7" s="12"/>
      <c r="B7" s="415"/>
      <c r="C7" s="26" t="s">
        <v>142</v>
      </c>
      <c r="D7" s="64">
        <f>Adders!C47</f>
        <v>36</v>
      </c>
      <c r="E7" s="35"/>
      <c r="F7" s="12"/>
      <c r="G7" s="12"/>
    </row>
    <row r="8" spans="1:7" ht="15.75" customHeight="1" thickBot="1" x14ac:dyDescent="0.35">
      <c r="A8" s="12"/>
      <c r="B8" s="415"/>
      <c r="C8" s="19" t="s">
        <v>140</v>
      </c>
      <c r="D8" s="20">
        <f>Adders!C8</f>
        <v>16</v>
      </c>
      <c r="E8" s="38"/>
      <c r="F8" s="12"/>
      <c r="G8" s="12"/>
    </row>
    <row r="9" spans="1:7" ht="18" x14ac:dyDescent="0.35">
      <c r="A9" s="12"/>
      <c r="B9" s="417">
        <v>8</v>
      </c>
      <c r="C9" s="16" t="s">
        <v>174</v>
      </c>
      <c r="D9" s="17">
        <f>E9/0.95</f>
        <v>746.31578947368428</v>
      </c>
      <c r="E9" s="18">
        <v>709</v>
      </c>
      <c r="F9" s="12"/>
      <c r="G9" s="12"/>
    </row>
    <row r="10" spans="1:7" ht="15" customHeight="1" x14ac:dyDescent="0.3">
      <c r="A10" s="12"/>
      <c r="B10" s="415"/>
      <c r="C10" s="19" t="s">
        <v>142</v>
      </c>
      <c r="D10" s="20">
        <v>72</v>
      </c>
      <c r="E10" s="38"/>
      <c r="F10" s="12"/>
      <c r="G10" s="12"/>
    </row>
    <row r="11" spans="1:7" ht="15.75" customHeight="1" thickBot="1" x14ac:dyDescent="0.35">
      <c r="A11" s="12"/>
      <c r="B11" s="415"/>
      <c r="C11" s="19" t="s">
        <v>140</v>
      </c>
      <c r="D11" s="20">
        <f>Adders!C9</f>
        <v>32</v>
      </c>
      <c r="E11" s="38"/>
      <c r="F11" s="12"/>
      <c r="G11" s="12"/>
    </row>
    <row r="12" spans="1:7" ht="18" x14ac:dyDescent="0.35">
      <c r="A12" s="12"/>
      <c r="B12" s="417">
        <v>12</v>
      </c>
      <c r="C12" s="16" t="s">
        <v>175</v>
      </c>
      <c r="D12" s="17">
        <f>E12/0.95</f>
        <v>1023.1578947368422</v>
      </c>
      <c r="E12" s="18">
        <v>972</v>
      </c>
      <c r="F12" s="12"/>
      <c r="G12" s="12"/>
    </row>
    <row r="13" spans="1:7" ht="15" customHeight="1" x14ac:dyDescent="0.3">
      <c r="A13" s="12"/>
      <c r="B13" s="415"/>
      <c r="C13" s="19" t="s">
        <v>142</v>
      </c>
      <c r="D13" s="20">
        <f>Adders!C49</f>
        <v>108</v>
      </c>
      <c r="E13" s="38"/>
      <c r="F13" s="12"/>
      <c r="G13" s="12"/>
    </row>
    <row r="14" spans="1:7" ht="15.75" customHeight="1" thickBot="1" x14ac:dyDescent="0.35">
      <c r="A14" s="12"/>
      <c r="B14" s="416"/>
      <c r="C14" s="39" t="s">
        <v>140</v>
      </c>
      <c r="D14" s="22">
        <f>Adders!C10</f>
        <v>48</v>
      </c>
      <c r="E14" s="36"/>
      <c r="F14" s="12"/>
      <c r="G14" s="12"/>
    </row>
    <row r="15" spans="1:7" ht="16.5" x14ac:dyDescent="0.3">
      <c r="A15" s="12"/>
      <c r="B15" s="443" t="s">
        <v>110</v>
      </c>
      <c r="C15" s="444"/>
      <c r="D15" s="65">
        <f>((D6/4)+(D9/8)+(D12/12))/3</f>
        <v>98.640350877192986</v>
      </c>
      <c r="E15" s="66">
        <f>((E6/4)+(E9/8)+(E12/12))/3</f>
        <v>93.708333333333329</v>
      </c>
      <c r="F15" s="12"/>
      <c r="G15" s="12"/>
    </row>
    <row r="16" spans="1:7" ht="16.5" x14ac:dyDescent="0.3">
      <c r="A16" s="12"/>
      <c r="B16" s="446" t="s">
        <v>17</v>
      </c>
      <c r="C16" s="447"/>
      <c r="D16" s="447"/>
      <c r="E16" s="448"/>
      <c r="F16" s="12"/>
      <c r="G16" s="12"/>
    </row>
    <row r="17" spans="1:7" ht="16.5" x14ac:dyDescent="0.3">
      <c r="A17" s="12"/>
      <c r="B17" s="276" t="s">
        <v>46</v>
      </c>
      <c r="C17" s="194" t="s">
        <v>376</v>
      </c>
      <c r="D17" s="24">
        <f>Adders!C35</f>
        <v>200</v>
      </c>
      <c r="E17" s="27" t="s">
        <v>77</v>
      </c>
      <c r="F17" s="12"/>
      <c r="G17" s="12"/>
    </row>
    <row r="18" spans="1:7" ht="16.5" x14ac:dyDescent="0.3">
      <c r="A18" s="12"/>
      <c r="B18" s="276" t="s">
        <v>48</v>
      </c>
      <c r="C18" s="194" t="s">
        <v>378</v>
      </c>
      <c r="D18" s="20">
        <f>Adders!C39</f>
        <v>76</v>
      </c>
      <c r="E18" s="28" t="s">
        <v>3</v>
      </c>
      <c r="F18" s="12"/>
      <c r="G18" s="12"/>
    </row>
    <row r="19" spans="1:7" ht="16.5" x14ac:dyDescent="0.3">
      <c r="A19" s="12"/>
      <c r="B19" s="276" t="s">
        <v>51</v>
      </c>
      <c r="C19" s="194" t="s">
        <v>6</v>
      </c>
      <c r="D19" s="20">
        <f>Adders!C43</f>
        <v>150</v>
      </c>
      <c r="E19" s="28" t="s">
        <v>3</v>
      </c>
      <c r="F19" s="12"/>
      <c r="G19" s="12"/>
    </row>
    <row r="20" spans="1:7" ht="16.5" x14ac:dyDescent="0.3">
      <c r="A20" s="12"/>
      <c r="B20" s="276" t="s">
        <v>41</v>
      </c>
      <c r="C20" s="194" t="s">
        <v>380</v>
      </c>
      <c r="D20" s="20">
        <f>Adders!C44</f>
        <v>32</v>
      </c>
      <c r="E20" s="28" t="s">
        <v>67</v>
      </c>
      <c r="F20" s="12"/>
      <c r="G20" s="12"/>
    </row>
    <row r="21" spans="1:7" ht="16.5" x14ac:dyDescent="0.3">
      <c r="A21" s="12"/>
      <c r="B21" s="276" t="s">
        <v>49</v>
      </c>
      <c r="C21" s="194" t="s">
        <v>10</v>
      </c>
      <c r="D21" s="20">
        <f>Adders!C53</f>
        <v>76</v>
      </c>
      <c r="E21" s="28" t="s">
        <v>3</v>
      </c>
      <c r="F21" s="12"/>
      <c r="G21" s="12"/>
    </row>
    <row r="22" spans="1:7" ht="16.5" x14ac:dyDescent="0.3">
      <c r="A22" s="12"/>
      <c r="B22" s="276" t="s">
        <v>436</v>
      </c>
      <c r="C22" s="194" t="s">
        <v>438</v>
      </c>
      <c r="D22" s="20">
        <f>Adders!C36</f>
        <v>700</v>
      </c>
      <c r="E22" s="28" t="s">
        <v>68</v>
      </c>
      <c r="F22" s="12"/>
      <c r="G22" s="12"/>
    </row>
    <row r="23" spans="1:7" ht="17.25" customHeight="1" thickBot="1" x14ac:dyDescent="0.35">
      <c r="A23" s="12"/>
      <c r="B23" s="277" t="s">
        <v>437</v>
      </c>
      <c r="C23" s="196" t="s">
        <v>9</v>
      </c>
      <c r="D23" s="22">
        <f>Adders!C23</f>
        <v>900</v>
      </c>
      <c r="E23" s="30" t="s">
        <v>68</v>
      </c>
      <c r="F23" s="12"/>
      <c r="G23" s="12"/>
    </row>
    <row r="24" spans="1:7" ht="16.5" x14ac:dyDescent="0.3">
      <c r="A24" s="12"/>
      <c r="B24" s="445" t="s">
        <v>16</v>
      </c>
      <c r="C24" s="445"/>
      <c r="D24" s="445"/>
      <c r="E24" s="445"/>
      <c r="F24" s="12"/>
      <c r="G24" s="12"/>
    </row>
    <row r="25" spans="1:7" ht="16.5" x14ac:dyDescent="0.3">
      <c r="A25" s="12"/>
      <c r="B25" s="387" t="s">
        <v>149</v>
      </c>
      <c r="C25" s="387"/>
      <c r="D25" s="387"/>
      <c r="E25" s="387"/>
      <c r="F25" s="12"/>
      <c r="G25" s="12"/>
    </row>
    <row r="26" spans="1:7" ht="16.5" x14ac:dyDescent="0.3">
      <c r="A26" s="12"/>
      <c r="B26" s="387"/>
      <c r="C26" s="387"/>
      <c r="D26" s="387"/>
      <c r="E26" s="387"/>
      <c r="F26" s="12"/>
      <c r="G26" s="12"/>
    </row>
    <row r="27" spans="1:7" ht="17.25" thickBot="1" x14ac:dyDescent="0.35">
      <c r="A27" s="12"/>
      <c r="B27" s="12"/>
      <c r="C27" s="12"/>
      <c r="D27" s="12"/>
      <c r="E27" s="12"/>
      <c r="F27" s="12"/>
      <c r="G27" s="12"/>
    </row>
    <row r="28" spans="1:7" ht="34.5" x14ac:dyDescent="0.3">
      <c r="A28" s="12"/>
      <c r="B28" s="406" t="s">
        <v>104</v>
      </c>
      <c r="C28" s="407"/>
      <c r="D28" s="407"/>
      <c r="E28" s="408"/>
      <c r="F28" s="12"/>
      <c r="G28" s="12"/>
    </row>
    <row r="29" spans="1:7" ht="21" x14ac:dyDescent="0.3">
      <c r="A29" s="12"/>
      <c r="B29" s="436" t="s">
        <v>102</v>
      </c>
      <c r="C29" s="437"/>
      <c r="D29" s="437"/>
      <c r="E29" s="438"/>
      <c r="F29" s="12"/>
      <c r="G29" s="12"/>
    </row>
    <row r="30" spans="1:7" ht="18" x14ac:dyDescent="0.3">
      <c r="A30" s="12"/>
      <c r="B30" s="439" t="s">
        <v>101</v>
      </c>
      <c r="C30" s="440"/>
      <c r="D30" s="440"/>
      <c r="E30" s="441"/>
      <c r="F30" s="12"/>
      <c r="G30" s="12"/>
    </row>
    <row r="31" spans="1:7" ht="16.5" x14ac:dyDescent="0.3">
      <c r="A31" s="12"/>
      <c r="B31" s="15" t="s">
        <v>15</v>
      </c>
      <c r="C31" s="13" t="s">
        <v>107</v>
      </c>
      <c r="D31" s="13" t="s">
        <v>76</v>
      </c>
      <c r="E31" s="14" t="s">
        <v>12</v>
      </c>
      <c r="F31" s="12"/>
      <c r="G31" s="12"/>
    </row>
    <row r="32" spans="1:7" ht="18" x14ac:dyDescent="0.35">
      <c r="A32" s="12"/>
      <c r="B32" s="415">
        <v>4</v>
      </c>
      <c r="C32" s="32" t="s">
        <v>176</v>
      </c>
      <c r="D32" s="33">
        <f>E32*1.05</f>
        <v>506.1</v>
      </c>
      <c r="E32" s="34">
        <v>482</v>
      </c>
      <c r="F32" s="12"/>
      <c r="G32" s="12"/>
    </row>
    <row r="33" spans="1:7" ht="18" x14ac:dyDescent="0.35">
      <c r="A33" s="12"/>
      <c r="B33" s="415"/>
      <c r="C33" s="67" t="s">
        <v>142</v>
      </c>
      <c r="D33" s="20">
        <f>Adders!C47</f>
        <v>36</v>
      </c>
      <c r="E33" s="35"/>
      <c r="F33" s="12"/>
      <c r="G33" s="12"/>
    </row>
    <row r="34" spans="1:7" ht="17.25" thickBot="1" x14ac:dyDescent="0.35">
      <c r="A34" s="12"/>
      <c r="B34" s="415"/>
      <c r="C34" s="19" t="s">
        <v>140</v>
      </c>
      <c r="D34" s="20">
        <f>Adders!C8</f>
        <v>16</v>
      </c>
      <c r="E34" s="38"/>
      <c r="F34" s="12"/>
      <c r="G34" s="12"/>
    </row>
    <row r="35" spans="1:7" ht="18" x14ac:dyDescent="0.35">
      <c r="A35" s="12"/>
      <c r="B35" s="417">
        <v>8</v>
      </c>
      <c r="C35" s="16" t="s">
        <v>177</v>
      </c>
      <c r="D35" s="17">
        <f>E35*1.05</f>
        <v>816.90000000000009</v>
      </c>
      <c r="E35" s="18">
        <v>778</v>
      </c>
      <c r="F35" s="12"/>
      <c r="G35" s="12"/>
    </row>
    <row r="36" spans="1:7" ht="16.5" x14ac:dyDescent="0.3">
      <c r="A36" s="12"/>
      <c r="B36" s="415"/>
      <c r="C36" s="37" t="s">
        <v>142</v>
      </c>
      <c r="D36" s="20">
        <f>Adders!C48</f>
        <v>72</v>
      </c>
      <c r="E36" s="38"/>
      <c r="F36" s="12"/>
      <c r="G36" s="12"/>
    </row>
    <row r="37" spans="1:7" ht="17.25" thickBot="1" x14ac:dyDescent="0.35">
      <c r="A37" s="12"/>
      <c r="B37" s="415"/>
      <c r="C37" s="19" t="s">
        <v>140</v>
      </c>
      <c r="D37" s="20">
        <f>Adders!C9</f>
        <v>32</v>
      </c>
      <c r="E37" s="38"/>
      <c r="F37" s="12"/>
      <c r="G37" s="12"/>
    </row>
    <row r="38" spans="1:7" ht="18" x14ac:dyDescent="0.35">
      <c r="A38" s="12"/>
      <c r="B38" s="417">
        <v>12</v>
      </c>
      <c r="C38" s="16" t="s">
        <v>178</v>
      </c>
      <c r="D38" s="17">
        <f>E38*1.05</f>
        <v>1125.6000000000001</v>
      </c>
      <c r="E38" s="18">
        <v>1072</v>
      </c>
      <c r="F38" s="12"/>
      <c r="G38" s="12"/>
    </row>
    <row r="39" spans="1:7" ht="16.5" x14ac:dyDescent="0.3">
      <c r="A39" s="12"/>
      <c r="B39" s="415"/>
      <c r="C39" s="19" t="s">
        <v>142</v>
      </c>
      <c r="D39" s="20">
        <f>Adders!C49</f>
        <v>108</v>
      </c>
      <c r="E39" s="38"/>
      <c r="F39" s="12"/>
      <c r="G39" s="12"/>
    </row>
    <row r="40" spans="1:7" ht="17.25" thickBot="1" x14ac:dyDescent="0.35">
      <c r="A40" s="12"/>
      <c r="B40" s="415"/>
      <c r="C40" s="19" t="s">
        <v>140</v>
      </c>
      <c r="D40" s="20">
        <f>Adders!C10</f>
        <v>48</v>
      </c>
      <c r="E40" s="38"/>
      <c r="F40" s="12"/>
      <c r="G40" s="12"/>
    </row>
    <row r="41" spans="1:7" ht="16.5" x14ac:dyDescent="0.3">
      <c r="A41" s="12"/>
      <c r="B41" s="431" t="s">
        <v>112</v>
      </c>
      <c r="C41" s="432"/>
      <c r="D41" s="40">
        <f>((D32/4)+(D35/8)+(D38/12))/3</f>
        <v>107.47916666666667</v>
      </c>
      <c r="E41" s="41">
        <f>((E32/4)+(E35/8)+(E38/12))/3</f>
        <v>102.3611111111111</v>
      </c>
      <c r="F41" s="12"/>
      <c r="G41" s="12"/>
    </row>
    <row r="42" spans="1:7" ht="17.25" thickBot="1" x14ac:dyDescent="0.35">
      <c r="A42" s="12"/>
      <c r="B42" s="449" t="s">
        <v>17</v>
      </c>
      <c r="C42" s="450"/>
      <c r="D42" s="450"/>
      <c r="E42" s="451"/>
      <c r="F42" s="12"/>
      <c r="G42" s="12"/>
    </row>
    <row r="43" spans="1:7" ht="16.5" x14ac:dyDescent="0.3">
      <c r="A43" s="12"/>
      <c r="B43" s="276" t="s">
        <v>46</v>
      </c>
      <c r="C43" s="194" t="s">
        <v>376</v>
      </c>
      <c r="D43" s="24">
        <f>Adders!C35</f>
        <v>200</v>
      </c>
      <c r="E43" s="27" t="s">
        <v>77</v>
      </c>
      <c r="F43" s="12"/>
      <c r="G43" s="12"/>
    </row>
    <row r="44" spans="1:7" ht="16.5" x14ac:dyDescent="0.3">
      <c r="A44" s="12"/>
      <c r="B44" s="276" t="s">
        <v>48</v>
      </c>
      <c r="C44" s="194" t="s">
        <v>378</v>
      </c>
      <c r="D44" s="20">
        <f>Adders!C39</f>
        <v>76</v>
      </c>
      <c r="E44" s="28" t="s">
        <v>3</v>
      </c>
      <c r="F44" s="12"/>
      <c r="G44" s="12"/>
    </row>
    <row r="45" spans="1:7" ht="16.5" x14ac:dyDescent="0.3">
      <c r="A45" s="12"/>
      <c r="B45" s="276" t="s">
        <v>51</v>
      </c>
      <c r="C45" s="194" t="s">
        <v>6</v>
      </c>
      <c r="D45" s="20">
        <f>Adders!C43</f>
        <v>150</v>
      </c>
      <c r="E45" s="28" t="s">
        <v>3</v>
      </c>
      <c r="F45" s="12"/>
      <c r="G45" s="12"/>
    </row>
    <row r="46" spans="1:7" ht="16.5" x14ac:dyDescent="0.3">
      <c r="A46" s="12"/>
      <c r="B46" s="276" t="s">
        <v>41</v>
      </c>
      <c r="C46" s="194" t="s">
        <v>380</v>
      </c>
      <c r="D46" s="20">
        <f>Adders!C44</f>
        <v>32</v>
      </c>
      <c r="E46" s="28" t="s">
        <v>67</v>
      </c>
      <c r="F46" s="12"/>
      <c r="G46" s="12"/>
    </row>
    <row r="47" spans="1:7" ht="16.5" x14ac:dyDescent="0.3">
      <c r="A47" s="12"/>
      <c r="B47" s="276" t="s">
        <v>49</v>
      </c>
      <c r="C47" s="194" t="s">
        <v>10</v>
      </c>
      <c r="D47" s="20">
        <f>Adders!C53</f>
        <v>76</v>
      </c>
      <c r="E47" s="28" t="s">
        <v>3</v>
      </c>
      <c r="F47" s="12"/>
      <c r="G47" s="12"/>
    </row>
    <row r="48" spans="1:7" ht="16.5" x14ac:dyDescent="0.3">
      <c r="A48" s="12"/>
      <c r="B48" s="276" t="s">
        <v>436</v>
      </c>
      <c r="C48" s="194" t="s">
        <v>438</v>
      </c>
      <c r="D48" s="20">
        <f>Adders!C36</f>
        <v>700</v>
      </c>
      <c r="E48" s="28" t="s">
        <v>68</v>
      </c>
      <c r="F48" s="12"/>
      <c r="G48" s="12"/>
    </row>
    <row r="49" spans="1:7" ht="17.25" thickBot="1" x14ac:dyDescent="0.35">
      <c r="A49" s="12"/>
      <c r="B49" s="277" t="s">
        <v>437</v>
      </c>
      <c r="C49" s="196" t="s">
        <v>9</v>
      </c>
      <c r="D49" s="22">
        <f>Adders!C23</f>
        <v>900</v>
      </c>
      <c r="E49" s="30" t="s">
        <v>68</v>
      </c>
      <c r="F49" s="12"/>
      <c r="G49" s="12"/>
    </row>
    <row r="50" spans="1:7" ht="16.5" x14ac:dyDescent="0.3">
      <c r="A50" s="12"/>
      <c r="B50" s="388" t="s">
        <v>16</v>
      </c>
      <c r="C50" s="388"/>
      <c r="D50" s="388"/>
      <c r="E50" s="388"/>
      <c r="F50" s="12"/>
      <c r="G50" s="12"/>
    </row>
    <row r="51" spans="1:7" ht="16.5" x14ac:dyDescent="0.3">
      <c r="A51" s="12"/>
      <c r="B51" s="387" t="s">
        <v>149</v>
      </c>
      <c r="C51" s="387"/>
      <c r="D51" s="387"/>
      <c r="E51" s="387"/>
      <c r="F51" s="12"/>
      <c r="G51" s="12"/>
    </row>
    <row r="52" spans="1:7" ht="16.5" x14ac:dyDescent="0.3">
      <c r="A52" s="12"/>
      <c r="B52" s="12"/>
      <c r="C52" s="12"/>
      <c r="D52" s="12"/>
      <c r="E52" s="12"/>
      <c r="F52" s="12"/>
      <c r="G52" s="12"/>
    </row>
    <row r="53" spans="1:7" ht="16.5" x14ac:dyDescent="0.3">
      <c r="A53" s="12"/>
      <c r="B53" s="12"/>
      <c r="C53" s="12"/>
      <c r="D53" s="12"/>
      <c r="E53" s="12"/>
      <c r="F53" s="12"/>
      <c r="G53" s="12"/>
    </row>
    <row r="54" spans="1:7" ht="16.5" x14ac:dyDescent="0.3">
      <c r="A54" s="12"/>
      <c r="B54" s="12"/>
      <c r="C54" s="12"/>
      <c r="D54" s="12"/>
      <c r="E54" s="12"/>
      <c r="F54" s="12"/>
      <c r="G54" s="12"/>
    </row>
  </sheetData>
  <sheetProtection algorithmName="SHA-512" hashValue="OYuZpG6MMxh/R5tH+F5EQQBW1DO0qgj5fsb/oyhWRpgrTqUePAMHlPCf99Ky+f8+Nj0wzwe+DQGxkdiPCYs2Ug==" saltValue="bY1DRLB/IypNpVtBq6dYng==" spinCount="100000" sheet="1" objects="1" scenarios="1" selectLockedCells="1" selectUnlockedCells="1"/>
  <mergeCells count="21">
    <mergeCell ref="B38:B40"/>
    <mergeCell ref="B41:C41"/>
    <mergeCell ref="B50:E50"/>
    <mergeCell ref="B51:E51"/>
    <mergeCell ref="B28:E28"/>
    <mergeCell ref="B29:E29"/>
    <mergeCell ref="B30:E30"/>
    <mergeCell ref="B32:B34"/>
    <mergeCell ref="B35:B37"/>
    <mergeCell ref="B42:E42"/>
    <mergeCell ref="B12:B14"/>
    <mergeCell ref="B15:C15"/>
    <mergeCell ref="B24:E24"/>
    <mergeCell ref="B25:E25"/>
    <mergeCell ref="B26:E26"/>
    <mergeCell ref="B16:E16"/>
    <mergeCell ref="B2:E2"/>
    <mergeCell ref="B3:E3"/>
    <mergeCell ref="B4:E4"/>
    <mergeCell ref="B6:B8"/>
    <mergeCell ref="B9:B1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48"/>
  <sheetViews>
    <sheetView topLeftCell="A14" zoomScaleNormal="100" workbookViewId="0">
      <selection activeCell="C43" sqref="C43"/>
    </sheetView>
  </sheetViews>
  <sheetFormatPr defaultRowHeight="15" x14ac:dyDescent="0.25"/>
  <cols>
    <col min="3" max="3" width="54.28515625" bestFit="1" customWidth="1"/>
    <col min="4" max="4" width="10.42578125" bestFit="1" customWidth="1"/>
    <col min="5" max="5" width="12.140625" bestFit="1" customWidth="1"/>
  </cols>
  <sheetData>
    <row r="1" spans="1:8" ht="17.25" thickBot="1" x14ac:dyDescent="0.35">
      <c r="A1" s="12"/>
      <c r="B1" s="12"/>
      <c r="C1" s="12"/>
      <c r="D1" s="12"/>
      <c r="E1" s="12"/>
      <c r="F1" s="12"/>
    </row>
    <row r="2" spans="1:8" ht="33" customHeight="1" x14ac:dyDescent="0.3">
      <c r="A2" s="12"/>
      <c r="B2" s="406" t="s">
        <v>97</v>
      </c>
      <c r="C2" s="407"/>
      <c r="D2" s="407"/>
      <c r="E2" s="408"/>
      <c r="F2" s="12"/>
    </row>
    <row r="3" spans="1:8" ht="21" x14ac:dyDescent="0.3">
      <c r="A3" s="12"/>
      <c r="B3" s="436" t="s">
        <v>99</v>
      </c>
      <c r="C3" s="437"/>
      <c r="D3" s="437"/>
      <c r="E3" s="438"/>
      <c r="F3" s="12"/>
    </row>
    <row r="4" spans="1:8" ht="18.75" customHeight="1" x14ac:dyDescent="0.3">
      <c r="A4" s="12"/>
      <c r="B4" s="439" t="s">
        <v>98</v>
      </c>
      <c r="C4" s="440"/>
      <c r="D4" s="440"/>
      <c r="E4" s="441"/>
      <c r="F4" s="12"/>
    </row>
    <row r="5" spans="1:8" ht="15" customHeight="1" x14ac:dyDescent="0.3">
      <c r="A5" s="12"/>
      <c r="B5" s="306" t="s">
        <v>15</v>
      </c>
      <c r="C5" s="307" t="s">
        <v>107</v>
      </c>
      <c r="D5" s="307" t="s">
        <v>76</v>
      </c>
      <c r="E5" s="308" t="s">
        <v>12</v>
      </c>
      <c r="F5" s="12"/>
    </row>
    <row r="6" spans="1:8" ht="18" x14ac:dyDescent="0.35">
      <c r="A6" s="12"/>
      <c r="B6" s="415">
        <v>2</v>
      </c>
      <c r="C6" s="62" t="s">
        <v>166</v>
      </c>
      <c r="D6" s="33">
        <f>E6/0.85</f>
        <v>575.29411764705878</v>
      </c>
      <c r="E6" s="34">
        <v>489</v>
      </c>
      <c r="F6" s="12"/>
    </row>
    <row r="7" spans="1:8" ht="19.5" customHeight="1" thickBot="1" x14ac:dyDescent="0.35">
      <c r="A7" s="12"/>
      <c r="B7" s="416"/>
      <c r="C7" s="39" t="s">
        <v>140</v>
      </c>
      <c r="D7" s="22">
        <f>Adders!C7</f>
        <v>8</v>
      </c>
      <c r="E7" s="36"/>
      <c r="F7" s="12"/>
    </row>
    <row r="8" spans="1:8" ht="18" x14ac:dyDescent="0.35">
      <c r="A8" s="12"/>
      <c r="B8" s="417">
        <v>4</v>
      </c>
      <c r="C8" s="16" t="s">
        <v>167</v>
      </c>
      <c r="D8" s="17">
        <f>E8/0.85</f>
        <v>682.35294117647061</v>
      </c>
      <c r="E8" s="18">
        <v>580</v>
      </c>
      <c r="F8" s="12"/>
    </row>
    <row r="9" spans="1:8" ht="15.75" customHeight="1" x14ac:dyDescent="0.3">
      <c r="A9" s="12"/>
      <c r="B9" s="415"/>
      <c r="C9" s="19" t="s">
        <v>142</v>
      </c>
      <c r="D9" s="20">
        <f>Adders!C47</f>
        <v>36</v>
      </c>
      <c r="E9" s="38"/>
      <c r="F9" s="12"/>
    </row>
    <row r="10" spans="1:8" ht="17.25" thickBot="1" x14ac:dyDescent="0.35">
      <c r="A10" s="12"/>
      <c r="B10" s="416"/>
      <c r="C10" s="39" t="s">
        <v>140</v>
      </c>
      <c r="D10" s="22">
        <f>Adders!C8</f>
        <v>16</v>
      </c>
      <c r="E10" s="36"/>
      <c r="F10" s="12"/>
    </row>
    <row r="11" spans="1:8" ht="18" x14ac:dyDescent="0.35">
      <c r="A11" s="12"/>
      <c r="B11" s="417">
        <v>8</v>
      </c>
      <c r="C11" s="16" t="s">
        <v>168</v>
      </c>
      <c r="D11" s="17">
        <f>E11/0.85</f>
        <v>1277.6470588235295</v>
      </c>
      <c r="E11" s="18">
        <v>1086</v>
      </c>
      <c r="F11" s="12"/>
    </row>
    <row r="12" spans="1:8" ht="15.75" customHeight="1" x14ac:dyDescent="0.3">
      <c r="A12" s="12"/>
      <c r="B12" s="415"/>
      <c r="C12" s="19" t="s">
        <v>142</v>
      </c>
      <c r="D12" s="20">
        <f>Adders!C48</f>
        <v>72</v>
      </c>
      <c r="E12" s="38"/>
      <c r="F12" s="12"/>
    </row>
    <row r="13" spans="1:8" ht="16.5" x14ac:dyDescent="0.3">
      <c r="A13" s="12"/>
      <c r="B13" s="415"/>
      <c r="C13" s="19" t="s">
        <v>140</v>
      </c>
      <c r="D13" s="20">
        <f>Adders!C9</f>
        <v>32</v>
      </c>
      <c r="E13" s="38"/>
      <c r="F13" s="12"/>
    </row>
    <row r="14" spans="1:8" ht="16.5" x14ac:dyDescent="0.3">
      <c r="A14" s="12"/>
      <c r="B14" s="452" t="s">
        <v>112</v>
      </c>
      <c r="C14" s="453"/>
      <c r="D14" s="316">
        <f>((D6/2)+(D8/4)+(D11/8))/3</f>
        <v>205.98039215686276</v>
      </c>
      <c r="E14" s="317">
        <f>((E6/2)+(E8/4)+(E11/8))/3</f>
        <v>175.08333333333334</v>
      </c>
      <c r="F14" s="12"/>
    </row>
    <row r="15" spans="1:8" ht="16.5" x14ac:dyDescent="0.3">
      <c r="A15" s="12"/>
      <c r="B15" s="428" t="s">
        <v>17</v>
      </c>
      <c r="C15" s="429"/>
      <c r="D15" s="429"/>
      <c r="E15" s="430"/>
      <c r="F15" s="12"/>
      <c r="H15" s="4"/>
    </row>
    <row r="16" spans="1:8" ht="16.5" x14ac:dyDescent="0.3">
      <c r="A16" s="12"/>
      <c r="B16" s="276" t="s">
        <v>47</v>
      </c>
      <c r="C16" s="297" t="s">
        <v>439</v>
      </c>
      <c r="D16" s="20">
        <f>Adders!C56</f>
        <v>15</v>
      </c>
      <c r="E16" s="28" t="s">
        <v>3</v>
      </c>
      <c r="F16" s="12"/>
    </row>
    <row r="17" spans="1:6" ht="16.5" x14ac:dyDescent="0.3">
      <c r="A17" s="12"/>
      <c r="B17" s="276" t="s">
        <v>55</v>
      </c>
      <c r="C17" s="297" t="s">
        <v>14</v>
      </c>
      <c r="D17" s="20">
        <f>Adders!C57</f>
        <v>25</v>
      </c>
      <c r="E17" s="28" t="s">
        <v>3</v>
      </c>
      <c r="F17" s="12"/>
    </row>
    <row r="18" spans="1:6" ht="16.5" x14ac:dyDescent="0.3">
      <c r="A18" s="12"/>
      <c r="B18" s="276" t="s">
        <v>436</v>
      </c>
      <c r="C18" s="297" t="s">
        <v>438</v>
      </c>
      <c r="D18" s="20">
        <f>Adders!C36</f>
        <v>700</v>
      </c>
      <c r="E18" s="28" t="s">
        <v>68</v>
      </c>
      <c r="F18" s="12"/>
    </row>
    <row r="19" spans="1:6" ht="17.25" thickBot="1" x14ac:dyDescent="0.35">
      <c r="A19" s="12"/>
      <c r="B19" s="277" t="s">
        <v>440</v>
      </c>
      <c r="C19" s="196" t="s">
        <v>9</v>
      </c>
      <c r="D19" s="22">
        <f>Adders!C23</f>
        <v>900</v>
      </c>
      <c r="E19" s="30" t="s">
        <v>68</v>
      </c>
      <c r="F19" s="12"/>
    </row>
    <row r="20" spans="1:6" ht="15" customHeight="1" x14ac:dyDescent="0.3">
      <c r="A20" s="12"/>
      <c r="B20" s="388" t="s">
        <v>16</v>
      </c>
      <c r="C20" s="388"/>
      <c r="D20" s="388"/>
      <c r="E20" s="388"/>
      <c r="F20" s="12"/>
    </row>
    <row r="21" spans="1:6" ht="16.5" x14ac:dyDescent="0.3">
      <c r="A21" s="12"/>
      <c r="B21" s="387" t="s">
        <v>149</v>
      </c>
      <c r="C21" s="387"/>
      <c r="D21" s="387"/>
      <c r="E21" s="387"/>
      <c r="F21" s="12"/>
    </row>
    <row r="22" spans="1:6" ht="15.75" customHeight="1" x14ac:dyDescent="0.3">
      <c r="A22" s="12"/>
      <c r="B22" s="387" t="s">
        <v>169</v>
      </c>
      <c r="C22" s="387"/>
      <c r="D22" s="387"/>
      <c r="E22" s="387"/>
      <c r="F22" s="12"/>
    </row>
    <row r="23" spans="1:6" ht="15.75" customHeight="1" thickBot="1" x14ac:dyDescent="0.35">
      <c r="A23" s="12"/>
      <c r="B23" s="12"/>
      <c r="C23" s="12"/>
      <c r="D23" s="12"/>
      <c r="E23" s="12"/>
      <c r="F23" s="12"/>
    </row>
    <row r="24" spans="1:6" ht="34.5" x14ac:dyDescent="0.3">
      <c r="A24" s="12"/>
      <c r="B24" s="406" t="s">
        <v>100</v>
      </c>
      <c r="C24" s="407"/>
      <c r="D24" s="407"/>
      <c r="E24" s="408"/>
      <c r="F24" s="12"/>
    </row>
    <row r="25" spans="1:6" ht="16.5" x14ac:dyDescent="0.3">
      <c r="A25" s="12"/>
      <c r="B25" s="454" t="s">
        <v>81</v>
      </c>
      <c r="C25" s="455"/>
      <c r="D25" s="455"/>
      <c r="E25" s="456"/>
      <c r="F25" s="12"/>
    </row>
    <row r="26" spans="1:6" ht="15" customHeight="1" x14ac:dyDescent="0.3">
      <c r="A26" s="12"/>
      <c r="B26" s="436" t="s">
        <v>111</v>
      </c>
      <c r="C26" s="437"/>
      <c r="D26" s="437"/>
      <c r="E26" s="438"/>
      <c r="F26" s="12"/>
    </row>
    <row r="27" spans="1:6" ht="15" customHeight="1" x14ac:dyDescent="0.3">
      <c r="A27" s="12"/>
      <c r="B27" s="439" t="s">
        <v>101</v>
      </c>
      <c r="C27" s="440"/>
      <c r="D27" s="440"/>
      <c r="E27" s="441"/>
      <c r="F27" s="12"/>
    </row>
    <row r="28" spans="1:6" ht="16.5" x14ac:dyDescent="0.3">
      <c r="A28" s="12"/>
      <c r="B28" s="306" t="s">
        <v>15</v>
      </c>
      <c r="C28" s="307" t="s">
        <v>107</v>
      </c>
      <c r="D28" s="307" t="s">
        <v>76</v>
      </c>
      <c r="E28" s="308" t="s">
        <v>12</v>
      </c>
      <c r="F28" s="12"/>
    </row>
    <row r="29" spans="1:6" ht="18" x14ac:dyDescent="0.35">
      <c r="A29" s="12"/>
      <c r="B29" s="415">
        <v>2</v>
      </c>
      <c r="C29" s="32" t="s">
        <v>170</v>
      </c>
      <c r="D29" s="33">
        <f>E29/0.95</f>
        <v>523.15789473684208</v>
      </c>
      <c r="E29" s="34">
        <v>497</v>
      </c>
      <c r="F29" s="12"/>
    </row>
    <row r="30" spans="1:6" ht="15" customHeight="1" x14ac:dyDescent="0.35">
      <c r="A30" s="12"/>
      <c r="B30" s="415"/>
      <c r="C30" s="26" t="s">
        <v>142</v>
      </c>
      <c r="D30" s="20">
        <f>Adders!C50</f>
        <v>36</v>
      </c>
      <c r="E30" s="35"/>
      <c r="F30" s="12"/>
    </row>
    <row r="31" spans="1:6" ht="15" customHeight="1" thickBot="1" x14ac:dyDescent="0.35">
      <c r="A31" s="12"/>
      <c r="B31" s="416"/>
      <c r="C31" s="21" t="s">
        <v>140</v>
      </c>
      <c r="D31" s="22">
        <f>Adders!C11</f>
        <v>16</v>
      </c>
      <c r="E31" s="36"/>
      <c r="F31" s="12"/>
    </row>
    <row r="32" spans="1:6" ht="18" x14ac:dyDescent="0.35">
      <c r="A32" s="12"/>
      <c r="B32" s="417">
        <v>4</v>
      </c>
      <c r="C32" s="16" t="s">
        <v>171</v>
      </c>
      <c r="D32" s="17">
        <f>E32/0.95</f>
        <v>685.26315789473688</v>
      </c>
      <c r="E32" s="18">
        <v>651</v>
      </c>
      <c r="F32" s="12"/>
    </row>
    <row r="33" spans="1:6" ht="15" customHeight="1" x14ac:dyDescent="0.3">
      <c r="A33" s="12"/>
      <c r="B33" s="415"/>
      <c r="C33" s="37" t="s">
        <v>142</v>
      </c>
      <c r="D33" s="20">
        <f>Adders!C51</f>
        <v>72</v>
      </c>
      <c r="E33" s="38"/>
      <c r="F33" s="12"/>
    </row>
    <row r="34" spans="1:6" ht="15.75" customHeight="1" thickBot="1" x14ac:dyDescent="0.35">
      <c r="A34" s="12"/>
      <c r="B34" s="416"/>
      <c r="C34" s="39" t="s">
        <v>140</v>
      </c>
      <c r="D34" s="22">
        <f>Adders!C12</f>
        <v>24</v>
      </c>
      <c r="E34" s="36"/>
      <c r="F34" s="12"/>
    </row>
    <row r="35" spans="1:6" ht="18" x14ac:dyDescent="0.35">
      <c r="A35" s="12"/>
      <c r="B35" s="417">
        <v>8</v>
      </c>
      <c r="C35" s="16" t="s">
        <v>172</v>
      </c>
      <c r="D35" s="17">
        <f>E35/0.95</f>
        <v>1330.5263157894738</v>
      </c>
      <c r="E35" s="18">
        <v>1264</v>
      </c>
      <c r="F35" s="12"/>
    </row>
    <row r="36" spans="1:6" ht="15" customHeight="1" x14ac:dyDescent="0.3">
      <c r="A36" s="12"/>
      <c r="B36" s="415"/>
      <c r="C36" s="37" t="s">
        <v>142</v>
      </c>
      <c r="D36" s="20">
        <f>Adders!C52</f>
        <v>108</v>
      </c>
      <c r="E36" s="38"/>
      <c r="F36" s="12"/>
    </row>
    <row r="37" spans="1:6" ht="15" customHeight="1" x14ac:dyDescent="0.3">
      <c r="A37" s="12"/>
      <c r="B37" s="415"/>
      <c r="C37" s="19" t="s">
        <v>140</v>
      </c>
      <c r="D37" s="20">
        <f>Adders!C13</f>
        <v>48</v>
      </c>
      <c r="E37" s="38"/>
      <c r="F37" s="12"/>
    </row>
    <row r="38" spans="1:6" ht="16.5" x14ac:dyDescent="0.3">
      <c r="A38" s="12"/>
      <c r="B38" s="452" t="s">
        <v>112</v>
      </c>
      <c r="C38" s="453"/>
      <c r="D38" s="316">
        <f>((D29/2)+(D32/4)+(D35/8))/3</f>
        <v>199.73684210526315</v>
      </c>
      <c r="E38" s="317">
        <f>((E29/2)+(E32/4)+(E35/8))/3</f>
        <v>189.75</v>
      </c>
      <c r="F38" s="12"/>
    </row>
    <row r="39" spans="1:6" ht="16.5" x14ac:dyDescent="0.3">
      <c r="A39" s="12"/>
      <c r="B39" s="428" t="s">
        <v>17</v>
      </c>
      <c r="C39" s="429"/>
      <c r="D39" s="429"/>
      <c r="E39" s="430"/>
      <c r="F39" s="12"/>
    </row>
    <row r="40" spans="1:6" ht="16.5" x14ac:dyDescent="0.3">
      <c r="A40" s="12"/>
      <c r="B40" s="276" t="s">
        <v>47</v>
      </c>
      <c r="C40" s="297" t="s">
        <v>439</v>
      </c>
      <c r="D40" s="20">
        <f>Adders!C56</f>
        <v>15</v>
      </c>
      <c r="E40" s="28" t="s">
        <v>3</v>
      </c>
      <c r="F40" s="12"/>
    </row>
    <row r="41" spans="1:6" ht="16.5" x14ac:dyDescent="0.3">
      <c r="A41" s="12"/>
      <c r="B41" s="276" t="s">
        <v>55</v>
      </c>
      <c r="C41" s="297" t="s">
        <v>14</v>
      </c>
      <c r="D41" s="20">
        <f>Adders!C57</f>
        <v>25</v>
      </c>
      <c r="E41" s="28" t="s">
        <v>3</v>
      </c>
      <c r="F41" s="12"/>
    </row>
    <row r="42" spans="1:6" ht="16.5" x14ac:dyDescent="0.3">
      <c r="A42" s="12"/>
      <c r="B42" s="276" t="s">
        <v>58</v>
      </c>
      <c r="C42" s="297" t="s">
        <v>441</v>
      </c>
      <c r="D42" s="20">
        <f>Adders!C64</f>
        <v>32</v>
      </c>
      <c r="E42" s="28" t="s">
        <v>3</v>
      </c>
      <c r="F42" s="12"/>
    </row>
    <row r="43" spans="1:6" ht="16.5" x14ac:dyDescent="0.3">
      <c r="A43" s="12"/>
      <c r="B43" s="276" t="s">
        <v>436</v>
      </c>
      <c r="C43" s="297" t="s">
        <v>438</v>
      </c>
      <c r="D43" s="20">
        <f>Adders!C36</f>
        <v>700</v>
      </c>
      <c r="E43" s="28" t="s">
        <v>68</v>
      </c>
      <c r="F43" s="12"/>
    </row>
    <row r="44" spans="1:6" ht="17.25" thickBot="1" x14ac:dyDescent="0.35">
      <c r="A44" s="12"/>
      <c r="B44" s="277" t="s">
        <v>440</v>
      </c>
      <c r="C44" s="196" t="s">
        <v>9</v>
      </c>
      <c r="D44" s="22">
        <f>Adders!C23</f>
        <v>900</v>
      </c>
      <c r="E44" s="30" t="s">
        <v>68</v>
      </c>
      <c r="F44" s="12"/>
    </row>
    <row r="45" spans="1:6" ht="16.5" x14ac:dyDescent="0.3">
      <c r="A45" s="12"/>
      <c r="B45" s="388" t="s">
        <v>16</v>
      </c>
      <c r="C45" s="388"/>
      <c r="D45" s="388"/>
      <c r="E45" s="388"/>
      <c r="F45" s="12"/>
    </row>
    <row r="46" spans="1:6" ht="16.5" x14ac:dyDescent="0.3">
      <c r="A46" s="12"/>
      <c r="B46" s="387" t="s">
        <v>149</v>
      </c>
      <c r="C46" s="387"/>
      <c r="D46" s="387"/>
      <c r="E46" s="387"/>
      <c r="F46" s="12"/>
    </row>
    <row r="47" spans="1:6" ht="16.5" x14ac:dyDescent="0.3">
      <c r="A47" s="12"/>
      <c r="B47" s="387" t="s">
        <v>150</v>
      </c>
      <c r="C47" s="387"/>
      <c r="D47" s="387"/>
      <c r="E47" s="387"/>
      <c r="F47" s="12"/>
    </row>
    <row r="48" spans="1:6" ht="16.5" x14ac:dyDescent="0.3">
      <c r="A48" s="12"/>
      <c r="B48" s="12"/>
      <c r="C48" s="12"/>
      <c r="D48" s="12"/>
      <c r="E48" s="12"/>
      <c r="F48" s="12"/>
    </row>
  </sheetData>
  <sheetProtection algorithmName="SHA-512" hashValue="KMP1iJ4to+5wibs1ErqZpx87l/9KJJ+kdnPJNy3AJMEewsLWnX9u6WvIysyGsBor7u0Y9SgBbcO3PBQ4viF/XA==" saltValue="QOB9nx+7u6tNw65Q0dC02g==" spinCount="100000" sheet="1" objects="1" scenarios="1" selectLockedCells="1" selectUnlockedCells="1"/>
  <mergeCells count="23">
    <mergeCell ref="B47:E47"/>
    <mergeCell ref="B25:E25"/>
    <mergeCell ref="B32:B34"/>
    <mergeCell ref="B35:B37"/>
    <mergeCell ref="B38:C38"/>
    <mergeCell ref="B45:E45"/>
    <mergeCell ref="B46:E46"/>
    <mergeCell ref="B39:E39"/>
    <mergeCell ref="B24:E24"/>
    <mergeCell ref="B26:E26"/>
    <mergeCell ref="B27:E27"/>
    <mergeCell ref="B29:B31"/>
    <mergeCell ref="B2:E2"/>
    <mergeCell ref="B3:E3"/>
    <mergeCell ref="B4:E4"/>
    <mergeCell ref="B6:B7"/>
    <mergeCell ref="B8:B10"/>
    <mergeCell ref="B11:B13"/>
    <mergeCell ref="B14:C14"/>
    <mergeCell ref="B20:E20"/>
    <mergeCell ref="B21:E21"/>
    <mergeCell ref="B22:E22"/>
    <mergeCell ref="B15:E1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B28" sqref="B28:E28"/>
    </sheetView>
  </sheetViews>
  <sheetFormatPr defaultRowHeight="15" x14ac:dyDescent="0.25"/>
  <cols>
    <col min="1" max="1" width="5" style="1" customWidth="1"/>
    <col min="2" max="2" width="24.42578125" bestFit="1" customWidth="1"/>
    <col min="3" max="3" width="19.28515625" bestFit="1" customWidth="1"/>
    <col min="4" max="4" width="10.42578125" bestFit="1" customWidth="1"/>
    <col min="5" max="5" width="11.7109375" bestFit="1" customWidth="1"/>
    <col min="6" max="6" width="10.28515625" customWidth="1"/>
    <col min="7" max="7" width="9.140625" style="1"/>
    <col min="13" max="13" width="48.85546875" bestFit="1" customWidth="1"/>
  </cols>
  <sheetData>
    <row r="1" spans="1:15" ht="17.25" thickBot="1" x14ac:dyDescent="0.35">
      <c r="A1" s="42"/>
      <c r="B1" s="12"/>
      <c r="C1" s="12"/>
      <c r="D1" s="12"/>
      <c r="E1" s="12"/>
      <c r="F1" s="12"/>
    </row>
    <row r="2" spans="1:15" ht="30" x14ac:dyDescent="0.3">
      <c r="A2" s="42"/>
      <c r="B2" s="461" t="s">
        <v>72</v>
      </c>
      <c r="C2" s="462"/>
      <c r="D2" s="462"/>
      <c r="E2" s="463"/>
      <c r="F2" s="12"/>
      <c r="M2" s="459"/>
      <c r="N2" s="459"/>
      <c r="O2" s="459"/>
    </row>
    <row r="3" spans="1:15" ht="21" x14ac:dyDescent="0.3">
      <c r="A3" s="42"/>
      <c r="B3" s="436" t="s">
        <v>113</v>
      </c>
      <c r="C3" s="437"/>
      <c r="D3" s="437"/>
      <c r="E3" s="438"/>
      <c r="F3" s="12"/>
      <c r="M3" s="460"/>
      <c r="N3" s="460"/>
      <c r="O3" s="460"/>
    </row>
    <row r="4" spans="1:15" ht="16.5" x14ac:dyDescent="0.3">
      <c r="A4" s="42"/>
      <c r="B4" s="428" t="s">
        <v>70</v>
      </c>
      <c r="C4" s="429"/>
      <c r="D4" s="13" t="s">
        <v>122</v>
      </c>
      <c r="E4" s="14" t="s">
        <v>12</v>
      </c>
      <c r="F4" s="12"/>
    </row>
    <row r="5" spans="1:15" ht="18" x14ac:dyDescent="0.35">
      <c r="A5" s="42"/>
      <c r="B5" s="466" t="s">
        <v>155</v>
      </c>
      <c r="C5" s="467"/>
      <c r="D5" s="43">
        <v>1292</v>
      </c>
      <c r="E5" s="44">
        <v>1230</v>
      </c>
      <c r="F5" s="12"/>
    </row>
    <row r="6" spans="1:15" ht="18" x14ac:dyDescent="0.35">
      <c r="A6" s="42"/>
      <c r="B6" s="457" t="s">
        <v>156</v>
      </c>
      <c r="C6" s="458"/>
      <c r="D6" s="45">
        <v>1314</v>
      </c>
      <c r="E6" s="44">
        <v>1251</v>
      </c>
      <c r="F6" s="12"/>
    </row>
    <row r="7" spans="1:15" ht="16.5" x14ac:dyDescent="0.3">
      <c r="A7" s="42"/>
      <c r="B7" s="46" t="s">
        <v>140</v>
      </c>
      <c r="C7" s="47"/>
      <c r="D7" s="48">
        <f>Adders!C5</f>
        <v>16</v>
      </c>
      <c r="E7" s="49"/>
      <c r="F7" s="12"/>
    </row>
    <row r="8" spans="1:15" ht="17.25" thickBot="1" x14ac:dyDescent="0.35">
      <c r="A8" s="42"/>
      <c r="B8" s="50" t="s">
        <v>141</v>
      </c>
      <c r="C8" s="37"/>
      <c r="D8" s="22">
        <f>Adders!C31</f>
        <v>48</v>
      </c>
      <c r="E8" s="36"/>
      <c r="F8" s="12"/>
    </row>
    <row r="9" spans="1:15" ht="18" x14ac:dyDescent="0.35">
      <c r="A9" s="42"/>
      <c r="B9" s="464" t="s">
        <v>157</v>
      </c>
      <c r="C9" s="465"/>
      <c r="D9" s="51">
        <v>1576</v>
      </c>
      <c r="E9" s="52">
        <v>1501</v>
      </c>
      <c r="F9" s="12"/>
      <c r="H9" s="6"/>
      <c r="I9" s="6"/>
    </row>
    <row r="10" spans="1:15" ht="18" x14ac:dyDescent="0.35">
      <c r="A10" s="42"/>
      <c r="B10" s="457" t="s">
        <v>158</v>
      </c>
      <c r="C10" s="458"/>
      <c r="D10" s="45">
        <v>1598</v>
      </c>
      <c r="E10" s="44">
        <v>1522</v>
      </c>
      <c r="F10" s="12"/>
    </row>
    <row r="11" spans="1:15" ht="16.5" x14ac:dyDescent="0.3">
      <c r="A11" s="42"/>
      <c r="B11" s="46" t="s">
        <v>140</v>
      </c>
      <c r="C11" s="47"/>
      <c r="D11" s="48">
        <f>Adders!C5</f>
        <v>16</v>
      </c>
      <c r="E11" s="49"/>
      <c r="F11" s="12"/>
    </row>
    <row r="12" spans="1:15" ht="16.5" x14ac:dyDescent="0.3">
      <c r="A12" s="42"/>
      <c r="B12" s="50" t="s">
        <v>141</v>
      </c>
      <c r="C12" s="37"/>
      <c r="D12" s="20">
        <f>Adders!C31</f>
        <v>48</v>
      </c>
      <c r="E12" s="38"/>
      <c r="F12" s="12"/>
    </row>
    <row r="13" spans="1:15" ht="16.5" x14ac:dyDescent="0.3">
      <c r="A13" s="42"/>
      <c r="B13" s="428" t="s">
        <v>17</v>
      </c>
      <c r="C13" s="429"/>
      <c r="D13" s="429"/>
      <c r="E13" s="430"/>
      <c r="F13" s="12"/>
    </row>
    <row r="14" spans="1:15" ht="16.5" x14ac:dyDescent="0.3">
      <c r="A14" s="42"/>
      <c r="B14" s="53" t="s">
        <v>159</v>
      </c>
      <c r="C14" s="26"/>
      <c r="D14" s="20">
        <f>Adders!C56</f>
        <v>15</v>
      </c>
      <c r="E14" s="28" t="s">
        <v>3</v>
      </c>
      <c r="F14" s="12"/>
    </row>
    <row r="15" spans="1:15" ht="17.25" thickBot="1" x14ac:dyDescent="0.35">
      <c r="A15" s="42"/>
      <c r="B15" s="54" t="s">
        <v>148</v>
      </c>
      <c r="C15" s="29"/>
      <c r="D15" s="22">
        <f>Adders!C36</f>
        <v>700</v>
      </c>
      <c r="E15" s="30" t="s">
        <v>68</v>
      </c>
      <c r="F15" s="12"/>
    </row>
    <row r="16" spans="1:15" ht="16.5" x14ac:dyDescent="0.3">
      <c r="A16" s="42"/>
      <c r="B16" s="469" t="s">
        <v>16</v>
      </c>
      <c r="C16" s="469"/>
      <c r="D16" s="469"/>
      <c r="E16" s="469"/>
      <c r="F16" s="12"/>
    </row>
    <row r="17" spans="1:7" ht="16.5" x14ac:dyDescent="0.3">
      <c r="A17" s="42"/>
      <c r="B17" s="471" t="s">
        <v>149</v>
      </c>
      <c r="C17" s="471"/>
      <c r="D17" s="471"/>
      <c r="E17" s="471"/>
      <c r="F17" s="55"/>
    </row>
    <row r="18" spans="1:7" ht="17.25" thickBot="1" x14ac:dyDescent="0.35">
      <c r="A18" s="42"/>
      <c r="B18" s="12"/>
      <c r="C18" s="12"/>
      <c r="D18" s="12"/>
      <c r="E18" s="12"/>
      <c r="F18" s="12"/>
    </row>
    <row r="19" spans="1:7" ht="30" x14ac:dyDescent="0.3">
      <c r="A19" s="42"/>
      <c r="B19" s="461" t="s">
        <v>114</v>
      </c>
      <c r="C19" s="462"/>
      <c r="D19" s="462"/>
      <c r="E19" s="463"/>
      <c r="F19" s="12"/>
      <c r="G19" s="2"/>
    </row>
    <row r="20" spans="1:7" ht="21" x14ac:dyDescent="0.3">
      <c r="A20" s="42"/>
      <c r="B20" s="436" t="s">
        <v>72</v>
      </c>
      <c r="C20" s="437"/>
      <c r="D20" s="437"/>
      <c r="E20" s="438"/>
      <c r="F20" s="12"/>
      <c r="G20" s="2"/>
    </row>
    <row r="21" spans="1:7" ht="16.5" x14ac:dyDescent="0.3">
      <c r="A21" s="42"/>
      <c r="B21" s="15" t="s">
        <v>115</v>
      </c>
      <c r="C21" s="13" t="s">
        <v>107</v>
      </c>
      <c r="D21" s="13" t="s">
        <v>76</v>
      </c>
      <c r="E21" s="14" t="s">
        <v>12</v>
      </c>
      <c r="F21" s="12"/>
    </row>
    <row r="22" spans="1:7" ht="18" x14ac:dyDescent="0.35">
      <c r="A22" s="42"/>
      <c r="B22" s="56" t="s">
        <v>116</v>
      </c>
      <c r="C22" s="57" t="s">
        <v>160</v>
      </c>
      <c r="D22" s="43">
        <v>0</v>
      </c>
      <c r="E22" s="44">
        <v>0</v>
      </c>
      <c r="F22" s="12"/>
    </row>
    <row r="23" spans="1:7" ht="18" x14ac:dyDescent="0.35">
      <c r="A23" s="42"/>
      <c r="B23" s="56" t="s">
        <v>117</v>
      </c>
      <c r="C23" s="57" t="s">
        <v>161</v>
      </c>
      <c r="D23" s="43">
        <v>418</v>
      </c>
      <c r="E23" s="44">
        <v>355</v>
      </c>
      <c r="F23" s="12"/>
    </row>
    <row r="24" spans="1:7" ht="18" x14ac:dyDescent="0.35">
      <c r="A24" s="42"/>
      <c r="B24" s="56" t="s">
        <v>118</v>
      </c>
      <c r="C24" s="57" t="s">
        <v>162</v>
      </c>
      <c r="D24" s="43">
        <v>362</v>
      </c>
      <c r="E24" s="44">
        <v>308</v>
      </c>
      <c r="F24" s="12"/>
    </row>
    <row r="25" spans="1:7" ht="18" x14ac:dyDescent="0.35">
      <c r="A25" s="42"/>
      <c r="B25" s="56" t="s">
        <v>119</v>
      </c>
      <c r="C25" s="57" t="s">
        <v>163</v>
      </c>
      <c r="D25" s="43">
        <v>660</v>
      </c>
      <c r="E25" s="44">
        <v>561</v>
      </c>
      <c r="F25" s="12"/>
    </row>
    <row r="26" spans="1:7" ht="18" x14ac:dyDescent="0.35">
      <c r="A26" s="42"/>
      <c r="B26" s="56" t="s">
        <v>120</v>
      </c>
      <c r="C26" s="57" t="s">
        <v>164</v>
      </c>
      <c r="D26" s="43">
        <v>767</v>
      </c>
      <c r="E26" s="44">
        <v>652</v>
      </c>
      <c r="F26" s="12"/>
    </row>
    <row r="27" spans="1:7" ht="18.75" thickBot="1" x14ac:dyDescent="0.4">
      <c r="A27" s="42"/>
      <c r="B27" s="58" t="s">
        <v>121</v>
      </c>
      <c r="C27" s="59" t="s">
        <v>165</v>
      </c>
      <c r="D27" s="60">
        <v>843</v>
      </c>
      <c r="E27" s="61">
        <v>717</v>
      </c>
      <c r="F27" s="12"/>
    </row>
    <row r="28" spans="1:7" ht="16.5" x14ac:dyDescent="0.3">
      <c r="A28" s="42"/>
      <c r="B28" s="470" t="s">
        <v>16</v>
      </c>
      <c r="C28" s="470"/>
      <c r="D28" s="470"/>
      <c r="E28" s="470"/>
      <c r="F28" s="12"/>
    </row>
    <row r="29" spans="1:7" ht="16.5" x14ac:dyDescent="0.3">
      <c r="A29" s="42"/>
      <c r="B29" s="468" t="s">
        <v>242</v>
      </c>
      <c r="C29" s="468"/>
      <c r="D29" s="468"/>
      <c r="E29" s="468"/>
      <c r="F29" s="12"/>
    </row>
    <row r="30" spans="1:7" ht="16.5" x14ac:dyDescent="0.3">
      <c r="A30" s="42"/>
      <c r="B30" s="12"/>
      <c r="C30" s="12"/>
      <c r="D30" s="12"/>
      <c r="E30" s="12"/>
      <c r="F30" s="12"/>
    </row>
    <row r="31" spans="1:7" ht="16.5" x14ac:dyDescent="0.3">
      <c r="A31" s="42"/>
      <c r="B31" s="12"/>
      <c r="C31" s="12"/>
      <c r="D31" s="12"/>
      <c r="E31" s="12"/>
      <c r="F31" s="12"/>
    </row>
  </sheetData>
  <sheetProtection algorithmName="SHA-512" hashValue="8aOF7xuFPAgaONjN2uUq2ZMIj6KC+PRS/ol8Hkey9YIuDVmurPL0MNEpfMsVZJ3NXSOSu4IV9E8Nd3PWl1LUtg==" saltValue="kSul+hmq6HYGYgS0ctB7hQ==" spinCount="100000" sheet="1" objects="1" scenarios="1" selectLockedCells="1" selectUnlockedCells="1"/>
  <mergeCells count="16">
    <mergeCell ref="B29:E29"/>
    <mergeCell ref="B13:E13"/>
    <mergeCell ref="B16:E16"/>
    <mergeCell ref="B28:E28"/>
    <mergeCell ref="B17:E17"/>
    <mergeCell ref="B19:E19"/>
    <mergeCell ref="B20:E20"/>
    <mergeCell ref="B10:C10"/>
    <mergeCell ref="M2:O2"/>
    <mergeCell ref="M3:O3"/>
    <mergeCell ref="B2:E2"/>
    <mergeCell ref="B3:E3"/>
    <mergeCell ref="B9:C9"/>
    <mergeCell ref="B6:C6"/>
    <mergeCell ref="B5:C5"/>
    <mergeCell ref="B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23"/>
  <sheetViews>
    <sheetView zoomScaleNormal="100" workbookViewId="0">
      <selection activeCell="D27" sqref="D27"/>
    </sheetView>
  </sheetViews>
  <sheetFormatPr defaultRowHeight="15" x14ac:dyDescent="0.25"/>
  <cols>
    <col min="1" max="1" width="2.85546875" customWidth="1"/>
    <col min="2" max="2" width="9.28515625" bestFit="1" customWidth="1"/>
    <col min="3" max="3" width="46.42578125" bestFit="1" customWidth="1"/>
    <col min="4" max="4" width="10.42578125" bestFit="1" customWidth="1"/>
    <col min="5" max="5" width="11.7109375" bestFit="1" customWidth="1"/>
    <col min="6" max="6" width="10.42578125" bestFit="1" customWidth="1"/>
    <col min="9" max="9" width="15.5703125" customWidth="1"/>
  </cols>
  <sheetData>
    <row r="1" spans="1:7" ht="17.25" thickBot="1" x14ac:dyDescent="0.35">
      <c r="A1" s="12"/>
      <c r="B1" s="12"/>
      <c r="C1" s="12"/>
      <c r="D1" s="12"/>
      <c r="E1" s="12"/>
    </row>
    <row r="2" spans="1:7" ht="34.5" x14ac:dyDescent="0.3">
      <c r="A2" s="12"/>
      <c r="B2" s="406" t="s">
        <v>123</v>
      </c>
      <c r="C2" s="407"/>
      <c r="D2" s="407"/>
      <c r="E2" s="408"/>
    </row>
    <row r="3" spans="1:7" ht="21" x14ac:dyDescent="0.3">
      <c r="A3" s="12"/>
      <c r="B3" s="436" t="s">
        <v>111</v>
      </c>
      <c r="C3" s="437"/>
      <c r="D3" s="437"/>
      <c r="E3" s="438"/>
      <c r="G3" s="7"/>
    </row>
    <row r="4" spans="1:7" ht="18" x14ac:dyDescent="0.3">
      <c r="A4" s="12"/>
      <c r="B4" s="439" t="s">
        <v>101</v>
      </c>
      <c r="C4" s="440"/>
      <c r="D4" s="440"/>
      <c r="E4" s="441"/>
    </row>
    <row r="5" spans="1:7" ht="16.5" x14ac:dyDescent="0.3">
      <c r="A5" s="12"/>
      <c r="B5" s="15" t="s">
        <v>15</v>
      </c>
      <c r="C5" s="13" t="s">
        <v>107</v>
      </c>
      <c r="D5" s="13" t="s">
        <v>76</v>
      </c>
      <c r="E5" s="14" t="s">
        <v>12</v>
      </c>
    </row>
    <row r="6" spans="1:7" ht="18" x14ac:dyDescent="0.35">
      <c r="A6" s="12"/>
      <c r="B6" s="415">
        <v>4</v>
      </c>
      <c r="C6" s="32" t="s">
        <v>152</v>
      </c>
      <c r="D6" s="33">
        <f>E6/0.95</f>
        <v>370.5263157894737</v>
      </c>
      <c r="E6" s="34">
        <v>352</v>
      </c>
    </row>
    <row r="7" spans="1:7" ht="18" x14ac:dyDescent="0.35">
      <c r="A7" s="12"/>
      <c r="B7" s="415"/>
      <c r="C7" s="26" t="s">
        <v>142</v>
      </c>
      <c r="D7" s="20">
        <f>Adders!C47</f>
        <v>36</v>
      </c>
      <c r="E7" s="35"/>
    </row>
    <row r="8" spans="1:7" ht="17.25" thickBot="1" x14ac:dyDescent="0.35">
      <c r="A8" s="12"/>
      <c r="B8" s="416"/>
      <c r="C8" s="21" t="s">
        <v>140</v>
      </c>
      <c r="D8" s="22">
        <f>Adders!C8</f>
        <v>16</v>
      </c>
      <c r="E8" s="36"/>
    </row>
    <row r="9" spans="1:7" ht="18" x14ac:dyDescent="0.35">
      <c r="A9" s="12"/>
      <c r="B9" s="417">
        <v>8</v>
      </c>
      <c r="C9" s="32" t="s">
        <v>153</v>
      </c>
      <c r="D9" s="17">
        <f>E9/0.95</f>
        <v>657.89473684210532</v>
      </c>
      <c r="E9" s="18">
        <v>625</v>
      </c>
    </row>
    <row r="10" spans="1:7" ht="16.5" x14ac:dyDescent="0.3">
      <c r="A10" s="12"/>
      <c r="B10" s="415"/>
      <c r="C10" s="37" t="s">
        <v>142</v>
      </c>
      <c r="D10" s="20">
        <f>Adders!C48</f>
        <v>72</v>
      </c>
      <c r="E10" s="38"/>
    </row>
    <row r="11" spans="1:7" ht="17.25" thickBot="1" x14ac:dyDescent="0.35">
      <c r="A11" s="12"/>
      <c r="B11" s="416"/>
      <c r="C11" s="39" t="s">
        <v>140</v>
      </c>
      <c r="D11" s="22">
        <f>Adders!C9</f>
        <v>32</v>
      </c>
      <c r="E11" s="36"/>
    </row>
    <row r="12" spans="1:7" ht="16.5" x14ac:dyDescent="0.3">
      <c r="A12" s="12"/>
      <c r="B12" s="431" t="s">
        <v>112</v>
      </c>
      <c r="C12" s="432"/>
      <c r="D12" s="40">
        <f>((D6/4)+(D9/8))/2</f>
        <v>87.434210526315795</v>
      </c>
      <c r="E12" s="41">
        <f>((E6/4)+(E9/8))/2</f>
        <v>83.0625</v>
      </c>
    </row>
    <row r="13" spans="1:7" ht="16.5" x14ac:dyDescent="0.3">
      <c r="A13" s="12"/>
      <c r="B13" s="428" t="s">
        <v>17</v>
      </c>
      <c r="C13" s="429"/>
      <c r="D13" s="429"/>
      <c r="E13" s="430"/>
    </row>
    <row r="14" spans="1:7" ht="16.5" x14ac:dyDescent="0.3">
      <c r="A14" s="12"/>
      <c r="B14" s="276" t="s">
        <v>46</v>
      </c>
      <c r="C14" s="194" t="s">
        <v>442</v>
      </c>
      <c r="D14" s="20">
        <f>Adders!C35</f>
        <v>200</v>
      </c>
      <c r="E14" s="28" t="s">
        <v>3</v>
      </c>
    </row>
    <row r="15" spans="1:7" ht="16.5" x14ac:dyDescent="0.3">
      <c r="A15" s="12"/>
      <c r="B15" s="276" t="s">
        <v>48</v>
      </c>
      <c r="C15" s="194" t="s">
        <v>378</v>
      </c>
      <c r="D15" s="20">
        <f>Adders!C39</f>
        <v>76</v>
      </c>
      <c r="E15" s="28" t="s">
        <v>3</v>
      </c>
    </row>
    <row r="16" spans="1:7" ht="16.5" x14ac:dyDescent="0.3">
      <c r="A16" s="12"/>
      <c r="B16" s="276" t="s">
        <v>51</v>
      </c>
      <c r="C16" s="194" t="s">
        <v>6</v>
      </c>
      <c r="D16" s="20">
        <f>Adders!C43</f>
        <v>150</v>
      </c>
      <c r="E16" s="28" t="s">
        <v>3</v>
      </c>
    </row>
    <row r="17" spans="1:5" ht="16.5" x14ac:dyDescent="0.3">
      <c r="A17" s="12"/>
      <c r="B17" s="276" t="s">
        <v>41</v>
      </c>
      <c r="C17" s="194" t="s">
        <v>443</v>
      </c>
      <c r="D17" s="20">
        <f>Adders!C44</f>
        <v>32</v>
      </c>
      <c r="E17" s="28" t="s">
        <v>67</v>
      </c>
    </row>
    <row r="18" spans="1:5" ht="16.5" x14ac:dyDescent="0.3">
      <c r="A18" s="12"/>
      <c r="B18" s="276" t="s">
        <v>444</v>
      </c>
      <c r="C18" s="194" t="s">
        <v>10</v>
      </c>
      <c r="D18" s="20">
        <f>Adders!C53</f>
        <v>76</v>
      </c>
      <c r="E18" s="28" t="s">
        <v>3</v>
      </c>
    </row>
    <row r="19" spans="1:5" ht="16.5" x14ac:dyDescent="0.3">
      <c r="A19" s="12"/>
      <c r="B19" s="276" t="s">
        <v>436</v>
      </c>
      <c r="C19" s="194" t="s">
        <v>4</v>
      </c>
      <c r="D19" s="20">
        <f>Adders!C36</f>
        <v>700</v>
      </c>
      <c r="E19" s="28" t="s">
        <v>68</v>
      </c>
    </row>
    <row r="20" spans="1:5" ht="17.25" thickBot="1" x14ac:dyDescent="0.35">
      <c r="A20" s="12"/>
      <c r="B20" s="277" t="s">
        <v>437</v>
      </c>
      <c r="C20" s="196" t="s">
        <v>9</v>
      </c>
      <c r="D20" s="22">
        <f>Adders!C23</f>
        <v>900</v>
      </c>
      <c r="E20" s="30" t="s">
        <v>68</v>
      </c>
    </row>
    <row r="21" spans="1:5" ht="16.5" x14ac:dyDescent="0.3">
      <c r="A21" s="12"/>
      <c r="B21" s="388" t="s">
        <v>16</v>
      </c>
      <c r="C21" s="388"/>
      <c r="D21" s="388"/>
      <c r="E21" s="388"/>
    </row>
    <row r="22" spans="1:5" ht="16.5" x14ac:dyDescent="0.3">
      <c r="A22" s="12"/>
      <c r="B22" s="387" t="s">
        <v>149</v>
      </c>
      <c r="C22" s="387"/>
      <c r="D22" s="387"/>
      <c r="E22" s="387"/>
    </row>
    <row r="23" spans="1:5" ht="16.5" x14ac:dyDescent="0.3">
      <c r="A23" s="12"/>
      <c r="B23" s="387" t="s">
        <v>154</v>
      </c>
      <c r="C23" s="387"/>
      <c r="D23" s="387"/>
      <c r="E23" s="387"/>
    </row>
  </sheetData>
  <sheetProtection algorithmName="SHA-512" hashValue="bBr2+fi8kyNsUzi7nAsA5DymmMJ5pAX+UeSVFGJRnSlq5IppOZLfo9KRc2vU70VulLS/wd2Cp4ii6r3Bj1t+PQ==" saltValue="yJbRHCM0y5tucZPQ1D/6tA==" spinCount="100000" sheet="1" objects="1" scenarios="1" selectLockedCells="1" selectUnlockedCells="1"/>
  <mergeCells count="10">
    <mergeCell ref="B2:E2"/>
    <mergeCell ref="B3:E3"/>
    <mergeCell ref="B4:E4"/>
    <mergeCell ref="B6:B8"/>
    <mergeCell ref="B23:E23"/>
    <mergeCell ref="B9:B11"/>
    <mergeCell ref="B12:C12"/>
    <mergeCell ref="B21:E21"/>
    <mergeCell ref="B22:E22"/>
    <mergeCell ref="B13:E1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F25"/>
  <sheetViews>
    <sheetView zoomScaleNormal="100" workbookViewId="0">
      <selection activeCell="C26" sqref="C26"/>
    </sheetView>
  </sheetViews>
  <sheetFormatPr defaultRowHeight="15" x14ac:dyDescent="0.25"/>
  <cols>
    <col min="1" max="1" width="3.140625" customWidth="1"/>
    <col min="2" max="2" width="9.28515625" bestFit="1" customWidth="1"/>
    <col min="3" max="3" width="45.5703125" bestFit="1" customWidth="1"/>
    <col min="4" max="4" width="10.42578125" bestFit="1" customWidth="1"/>
    <col min="5" max="5" width="11.7109375" bestFit="1" customWidth="1"/>
    <col min="6" max="6" width="10.42578125" bestFit="1" customWidth="1"/>
    <col min="8" max="8" width="16" customWidth="1"/>
  </cols>
  <sheetData>
    <row r="1" spans="1:6" ht="17.25" thickBot="1" x14ac:dyDescent="0.35">
      <c r="A1" s="12"/>
      <c r="B1" s="12"/>
      <c r="C1" s="12"/>
      <c r="D1" s="12"/>
      <c r="E1" s="12"/>
      <c r="F1" s="12"/>
    </row>
    <row r="2" spans="1:6" ht="34.5" x14ac:dyDescent="0.3">
      <c r="A2" s="12"/>
      <c r="B2" s="406" t="s">
        <v>124</v>
      </c>
      <c r="C2" s="407"/>
      <c r="D2" s="407"/>
      <c r="E2" s="408"/>
      <c r="F2" s="12"/>
    </row>
    <row r="3" spans="1:6" ht="21" x14ac:dyDescent="0.3">
      <c r="A3" s="12"/>
      <c r="B3" s="436" t="s">
        <v>111</v>
      </c>
      <c r="C3" s="437"/>
      <c r="D3" s="437"/>
      <c r="E3" s="438"/>
      <c r="F3" s="12"/>
    </row>
    <row r="4" spans="1:6" ht="18" x14ac:dyDescent="0.3">
      <c r="A4" s="12"/>
      <c r="B4" s="439" t="s">
        <v>101</v>
      </c>
      <c r="C4" s="440"/>
      <c r="D4" s="440"/>
      <c r="E4" s="441"/>
      <c r="F4" s="12"/>
    </row>
    <row r="5" spans="1:6" ht="16.5" x14ac:dyDescent="0.3">
      <c r="A5" s="12"/>
      <c r="B5" s="15" t="s">
        <v>15</v>
      </c>
      <c r="C5" s="13" t="s">
        <v>107</v>
      </c>
      <c r="D5" s="13" t="s">
        <v>76</v>
      </c>
      <c r="E5" s="14" t="s">
        <v>12</v>
      </c>
      <c r="F5" s="12"/>
    </row>
    <row r="6" spans="1:6" ht="18" x14ac:dyDescent="0.35">
      <c r="A6" s="12"/>
      <c r="B6" s="415">
        <v>4</v>
      </c>
      <c r="C6" s="32" t="s">
        <v>125</v>
      </c>
      <c r="D6" s="33">
        <f>E6/0.95</f>
        <v>387.36842105263162</v>
      </c>
      <c r="E6" s="34">
        <v>368</v>
      </c>
      <c r="F6" s="12"/>
    </row>
    <row r="7" spans="1:6" ht="18" x14ac:dyDescent="0.35">
      <c r="A7" s="12"/>
      <c r="B7" s="415"/>
      <c r="C7" s="26" t="s">
        <v>142</v>
      </c>
      <c r="D7" s="20">
        <f>Adders!C47</f>
        <v>36</v>
      </c>
      <c r="E7" s="35"/>
      <c r="F7" s="12"/>
    </row>
    <row r="8" spans="1:6" ht="17.25" thickBot="1" x14ac:dyDescent="0.35">
      <c r="A8" s="12"/>
      <c r="B8" s="416"/>
      <c r="C8" s="21" t="s">
        <v>140</v>
      </c>
      <c r="D8" s="22">
        <f>Adders!C8</f>
        <v>16</v>
      </c>
      <c r="E8" s="36"/>
      <c r="F8" s="12"/>
    </row>
    <row r="9" spans="1:6" ht="18" x14ac:dyDescent="0.35">
      <c r="A9" s="12"/>
      <c r="B9" s="417">
        <v>8</v>
      </c>
      <c r="C9" s="32" t="s">
        <v>125</v>
      </c>
      <c r="D9" s="17">
        <f>E9/0.95</f>
        <v>663.15789473684208</v>
      </c>
      <c r="E9" s="18">
        <v>630</v>
      </c>
      <c r="F9" s="12"/>
    </row>
    <row r="10" spans="1:6" ht="16.5" x14ac:dyDescent="0.3">
      <c r="A10" s="12"/>
      <c r="B10" s="415"/>
      <c r="C10" s="37" t="s">
        <v>142</v>
      </c>
      <c r="D10" s="20">
        <f>Adders!C48</f>
        <v>72</v>
      </c>
      <c r="E10" s="38"/>
      <c r="F10" s="12"/>
    </row>
    <row r="11" spans="1:6" ht="17.25" thickBot="1" x14ac:dyDescent="0.35">
      <c r="A11" s="12"/>
      <c r="B11" s="416"/>
      <c r="C11" s="39" t="s">
        <v>140</v>
      </c>
      <c r="D11" s="22">
        <f>Adders!C9</f>
        <v>32</v>
      </c>
      <c r="E11" s="36"/>
      <c r="F11" s="12"/>
    </row>
    <row r="12" spans="1:6" ht="16.5" x14ac:dyDescent="0.3">
      <c r="A12" s="12"/>
      <c r="B12" s="431" t="s">
        <v>112</v>
      </c>
      <c r="C12" s="432"/>
      <c r="D12" s="40">
        <f>((D6/4)+(D9/8))/2</f>
        <v>89.868421052631589</v>
      </c>
      <c r="E12" s="41">
        <f>((E6/4)+(E9/8))/2</f>
        <v>85.375</v>
      </c>
      <c r="F12" s="12"/>
    </row>
    <row r="13" spans="1:6" ht="16.5" x14ac:dyDescent="0.3">
      <c r="A13" s="12"/>
      <c r="B13" s="428" t="s">
        <v>17</v>
      </c>
      <c r="C13" s="429"/>
      <c r="D13" s="429"/>
      <c r="E13" s="430"/>
      <c r="F13" s="12"/>
    </row>
    <row r="14" spans="1:6" ht="16.5" x14ac:dyDescent="0.3">
      <c r="A14" s="12"/>
      <c r="B14" s="276" t="s">
        <v>46</v>
      </c>
      <c r="C14" s="194" t="s">
        <v>442</v>
      </c>
      <c r="D14" s="20">
        <f>Adders!C35</f>
        <v>200</v>
      </c>
      <c r="E14" s="28" t="s">
        <v>3</v>
      </c>
      <c r="F14" s="12"/>
    </row>
    <row r="15" spans="1:6" ht="16.5" x14ac:dyDescent="0.3">
      <c r="A15" s="12"/>
      <c r="B15" s="276" t="s">
        <v>48</v>
      </c>
      <c r="C15" s="194" t="s">
        <v>378</v>
      </c>
      <c r="D15" s="20">
        <f>Adders!C39</f>
        <v>76</v>
      </c>
      <c r="E15" s="28" t="s">
        <v>3</v>
      </c>
      <c r="F15" s="12"/>
    </row>
    <row r="16" spans="1:6" ht="16.5" x14ac:dyDescent="0.3">
      <c r="A16" s="12"/>
      <c r="B16" s="276" t="s">
        <v>51</v>
      </c>
      <c r="C16" s="194" t="s">
        <v>6</v>
      </c>
      <c r="D16" s="20">
        <f>Adders!C43</f>
        <v>150</v>
      </c>
      <c r="E16" s="28" t="s">
        <v>3</v>
      </c>
      <c r="F16" s="12"/>
    </row>
    <row r="17" spans="1:6" ht="16.5" x14ac:dyDescent="0.3">
      <c r="A17" s="12"/>
      <c r="B17" s="276" t="s">
        <v>41</v>
      </c>
      <c r="C17" s="194" t="s">
        <v>443</v>
      </c>
      <c r="D17" s="20">
        <f>Adders!C44</f>
        <v>32</v>
      </c>
      <c r="E17" s="28" t="s">
        <v>67</v>
      </c>
      <c r="F17" s="12"/>
    </row>
    <row r="18" spans="1:6" ht="16.5" x14ac:dyDescent="0.3">
      <c r="A18" s="12"/>
      <c r="B18" s="276" t="s">
        <v>49</v>
      </c>
      <c r="C18" s="194" t="s">
        <v>10</v>
      </c>
      <c r="D18" s="20">
        <f>Adders!C53</f>
        <v>76</v>
      </c>
      <c r="E18" s="28" t="s">
        <v>3</v>
      </c>
      <c r="F18" s="12"/>
    </row>
    <row r="19" spans="1:6" ht="16.5" x14ac:dyDescent="0.3">
      <c r="A19" s="12"/>
      <c r="B19" s="276" t="s">
        <v>436</v>
      </c>
      <c r="C19" s="194" t="s">
        <v>4</v>
      </c>
      <c r="D19" s="20">
        <f>Adders!C36</f>
        <v>700</v>
      </c>
      <c r="E19" s="28" t="s">
        <v>68</v>
      </c>
      <c r="F19" s="12"/>
    </row>
    <row r="20" spans="1:6" ht="17.25" thickBot="1" x14ac:dyDescent="0.35">
      <c r="A20" s="12"/>
      <c r="B20" s="277" t="s">
        <v>437</v>
      </c>
      <c r="C20" s="196" t="s">
        <v>9</v>
      </c>
      <c r="D20" s="22">
        <f>Adders!C23</f>
        <v>900</v>
      </c>
      <c r="E20" s="30" t="s">
        <v>68</v>
      </c>
      <c r="F20" s="12"/>
    </row>
    <row r="21" spans="1:6" ht="16.5" x14ac:dyDescent="0.3">
      <c r="A21" s="12"/>
      <c r="B21" s="388" t="s">
        <v>16</v>
      </c>
      <c r="C21" s="388"/>
      <c r="D21" s="388"/>
      <c r="E21" s="388"/>
      <c r="F21" s="12"/>
    </row>
    <row r="22" spans="1:6" ht="16.5" x14ac:dyDescent="0.3">
      <c r="A22" s="12"/>
      <c r="B22" s="387" t="s">
        <v>149</v>
      </c>
      <c r="C22" s="387"/>
      <c r="D22" s="387"/>
      <c r="E22" s="387"/>
      <c r="F22" s="12"/>
    </row>
    <row r="23" spans="1:6" ht="16.5" x14ac:dyDescent="0.3">
      <c r="A23" s="12"/>
      <c r="B23" s="387" t="s">
        <v>151</v>
      </c>
      <c r="C23" s="387"/>
      <c r="D23" s="387"/>
      <c r="E23" s="387"/>
      <c r="F23" s="12"/>
    </row>
    <row r="24" spans="1:6" ht="15" customHeight="1" x14ac:dyDescent="0.3">
      <c r="A24" s="12"/>
      <c r="B24" s="12"/>
      <c r="C24" s="12"/>
      <c r="D24" s="12"/>
      <c r="E24" s="12"/>
      <c r="F24" s="12"/>
    </row>
    <row r="25" spans="1:6" ht="16.5" x14ac:dyDescent="0.3">
      <c r="A25" s="12"/>
      <c r="B25" s="12"/>
      <c r="C25" s="12"/>
      <c r="D25" s="12"/>
      <c r="E25" s="12"/>
      <c r="F25" s="12"/>
    </row>
  </sheetData>
  <sheetProtection algorithmName="SHA-512" hashValue="5ym8Y6SVjX+w4LnI6JdFxv9M9AhdlsIOYhGYCXNSIOE4/1x2i2ebtqn23KBiBImBToICAsqXYU206QiyLnQU7Q==" saltValue="u04kTfsH4EapTAPOwW7anw==" spinCount="100000" sheet="1" objects="1" scenarios="1" selectLockedCells="1" selectUnlockedCells="1"/>
  <mergeCells count="10">
    <mergeCell ref="B12:C12"/>
    <mergeCell ref="B21:E21"/>
    <mergeCell ref="B22:E22"/>
    <mergeCell ref="B23:E23"/>
    <mergeCell ref="B2:E2"/>
    <mergeCell ref="B3:E3"/>
    <mergeCell ref="B4:E4"/>
    <mergeCell ref="B6:B8"/>
    <mergeCell ref="B9:B11"/>
    <mergeCell ref="B13:E1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4</vt:i4>
      </vt:variant>
    </vt:vector>
  </HeadingPairs>
  <TitlesOfParts>
    <vt:vector size="26" baseType="lpstr">
      <vt:lpstr>Adders</vt:lpstr>
      <vt:lpstr>Arches</vt:lpstr>
      <vt:lpstr>DP25</vt:lpstr>
      <vt:lpstr>DR25</vt:lpstr>
      <vt:lpstr>Horizon II LED</vt:lpstr>
      <vt:lpstr>Mega</vt:lpstr>
      <vt:lpstr>Nata</vt:lpstr>
      <vt:lpstr>Orbit II LED</vt:lpstr>
      <vt:lpstr>Planar LED</vt:lpstr>
      <vt:lpstr>Rail 1</vt:lpstr>
      <vt:lpstr>Rail 2</vt:lpstr>
      <vt:lpstr>Rail 4</vt:lpstr>
      <vt:lpstr>Rail 6</vt:lpstr>
      <vt:lpstr>Perimeter</vt:lpstr>
      <vt:lpstr>Scene</vt:lpstr>
      <vt:lpstr>SecureSeal LED</vt:lpstr>
      <vt:lpstr>Stail</vt:lpstr>
      <vt:lpstr>Transform</vt:lpstr>
      <vt:lpstr>Carlisle TC5</vt:lpstr>
      <vt:lpstr>Carlisle TC6</vt:lpstr>
      <vt:lpstr>Sheet1</vt:lpstr>
      <vt:lpstr>SOL</vt:lpstr>
      <vt:lpstr>'Rail 2'!Print_Area</vt:lpstr>
      <vt:lpstr>'Rail 4'!Print_Area</vt:lpstr>
      <vt:lpstr>Scene!Print_Area</vt:lpstr>
      <vt:lpstr>Stail!Print_Area</vt:lpstr>
    </vt:vector>
  </TitlesOfParts>
  <Company>Metalumen Manufacturing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Downing</dc:creator>
  <cp:lastModifiedBy>Miraflor "Mae" Romero</cp:lastModifiedBy>
  <cp:lastPrinted>2019-02-05T17:49:24Z</cp:lastPrinted>
  <dcterms:created xsi:type="dcterms:W3CDTF">2017-07-31T13:10:21Z</dcterms:created>
  <dcterms:modified xsi:type="dcterms:W3CDTF">2020-06-26T15:38:43Z</dcterms:modified>
  <cp:contentStatus/>
</cp:coreProperties>
</file>